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65" windowWidth="15105" windowHeight="8895" activeTab="0"/>
  </bookViews>
  <sheets>
    <sheet name="Nordnet by quarter" sheetId="1" r:id="rId1"/>
  </sheets>
  <definedNames>
    <definedName name="_xlnm.Print_Area" localSheetId="0">'Nordnet by quarter'!$A$3:$B$86</definedName>
  </definedNames>
  <calcPr fullCalcOnLoad="1"/>
</workbook>
</file>

<file path=xl/sharedStrings.xml><?xml version="1.0" encoding="utf-8"?>
<sst xmlns="http://schemas.openxmlformats.org/spreadsheetml/2006/main" count="218" uniqueCount="126">
  <si>
    <t>-</t>
  </si>
  <si>
    <t>P&amp;L, MSEK</t>
  </si>
  <si>
    <t>Interest income</t>
  </si>
  <si>
    <t>Interest expenses</t>
  </si>
  <si>
    <t>Net interest income</t>
  </si>
  <si>
    <t>Net result of financial transactions</t>
  </si>
  <si>
    <t>Other operating income</t>
  </si>
  <si>
    <t>Total income</t>
  </si>
  <si>
    <t>Other operating expenses</t>
  </si>
  <si>
    <t>Net credit losses</t>
  </si>
  <si>
    <t>Net profit</t>
  </si>
  <si>
    <t>Account data</t>
  </si>
  <si>
    <t>Deposits, MSEK</t>
  </si>
  <si>
    <t>Lending, MSEK</t>
  </si>
  <si>
    <t>Net deposits, MSEK</t>
  </si>
  <si>
    <t>Credit losses / lending</t>
  </si>
  <si>
    <t>Trading data</t>
  </si>
  <si>
    <t>Number of trades</t>
  </si>
  <si>
    <t>Trading days</t>
  </si>
  <si>
    <t>Net interest income / Savings capital</t>
  </si>
  <si>
    <t>Other income /  Savings Capital</t>
  </si>
  <si>
    <t>Operating margin</t>
  </si>
  <si>
    <t>Employee data</t>
  </si>
  <si>
    <t>Other financial data</t>
  </si>
  <si>
    <t>Tax rate</t>
  </si>
  <si>
    <t>Equity, MSEK</t>
  </si>
  <si>
    <t>Share data</t>
  </si>
  <si>
    <t>Dividend per share, SEK</t>
  </si>
  <si>
    <t>Number of outstanding shares</t>
  </si>
  <si>
    <t>Market capitalisation, tSEK</t>
  </si>
  <si>
    <t>Average number of shares before dilution</t>
  </si>
  <si>
    <t>Average number of shares after dilution</t>
  </si>
  <si>
    <t>Basic earnings per share before dilution, SEK</t>
  </si>
  <si>
    <t>Basic earnings per share after dilution, SEK</t>
  </si>
  <si>
    <t>Share price, SEK</t>
  </si>
  <si>
    <t>Capital adequacy ratio (Basel II)</t>
  </si>
  <si>
    <t>Q2 2007</t>
  </si>
  <si>
    <t>Q1 2007</t>
  </si>
  <si>
    <t>Q4 2006</t>
  </si>
  <si>
    <t>Capital adequacy ratio %</t>
  </si>
  <si>
    <t>Q3 2006</t>
  </si>
  <si>
    <t>Q2 2006</t>
  </si>
  <si>
    <t>Q1 2006</t>
  </si>
  <si>
    <t>Q4 2005</t>
  </si>
  <si>
    <t>Q3 2005</t>
  </si>
  <si>
    <t>Q2 2005</t>
  </si>
  <si>
    <t>Q1 2005</t>
  </si>
  <si>
    <t>Q4 2004</t>
  </si>
  <si>
    <t>Q3 2007</t>
  </si>
  <si>
    <t>Q3 2004</t>
  </si>
  <si>
    <t>Q2 2004</t>
  </si>
  <si>
    <t>Q1 2004</t>
  </si>
  <si>
    <t>Q4 2003</t>
  </si>
  <si>
    <t>Q3 2003</t>
  </si>
  <si>
    <t>Q2 2003</t>
  </si>
  <si>
    <t>Q1 2003</t>
  </si>
  <si>
    <t>Lending / Deposits</t>
  </si>
  <si>
    <t>Total expenses</t>
  </si>
  <si>
    <t>Pre-tax profit</t>
  </si>
  <si>
    <t>Taxes</t>
  </si>
  <si>
    <t>Q4 2007</t>
  </si>
  <si>
    <t>Q1 2008</t>
  </si>
  <si>
    <t>Q2 2008</t>
  </si>
  <si>
    <t>Q3 2008</t>
  </si>
  <si>
    <t>Q4 2008</t>
  </si>
  <si>
    <t>Q1 2009</t>
  </si>
  <si>
    <t>Number of full-time employees at end of period</t>
  </si>
  <si>
    <t>Q2 2009</t>
  </si>
  <si>
    <t>Q3 2009</t>
  </si>
  <si>
    <t>Q4 2009</t>
  </si>
  <si>
    <t>Q1 2010</t>
  </si>
  <si>
    <t>Commission income</t>
  </si>
  <si>
    <t>Commission expenses</t>
  </si>
  <si>
    <t>Net commission income</t>
  </si>
  <si>
    <t>General administrative expenses</t>
  </si>
  <si>
    <t>Key figures - Group</t>
  </si>
  <si>
    <t>Q2 2010</t>
  </si>
  <si>
    <t>Q3 2010</t>
  </si>
  <si>
    <t>Q4 2010</t>
  </si>
  <si>
    <t>Q1 2011</t>
  </si>
  <si>
    <t>Q2 2011</t>
  </si>
  <si>
    <t>Q3 2011</t>
  </si>
  <si>
    <t>Q4 2011</t>
  </si>
  <si>
    <t>Q1 2012</t>
  </si>
  <si>
    <t>Q2 2012</t>
  </si>
  <si>
    <t>Q3 2012</t>
  </si>
  <si>
    <t>Q4 2012</t>
  </si>
  <si>
    <t>Q1 2013</t>
  </si>
  <si>
    <t>Total savings capital, MSEK</t>
  </si>
  <si>
    <t>Average account value, SEK</t>
  </si>
  <si>
    <t>Average yearly income per account, SEK</t>
  </si>
  <si>
    <t>Average yearly operating expenses per account, SEK</t>
  </si>
  <si>
    <t xml:space="preserve">Annualised operating profit per account, SEK </t>
  </si>
  <si>
    <t>Net deposits / Total savings capital</t>
  </si>
  <si>
    <t>Q2 2013</t>
  </si>
  <si>
    <t>Q3 2013</t>
  </si>
  <si>
    <t>Depreciation and amortization</t>
  </si>
  <si>
    <t>Q4 2013</t>
  </si>
  <si>
    <t>Number of active customers</t>
  </si>
  <si>
    <t>Number of active accounts</t>
  </si>
  <si>
    <t>Q1 2014</t>
  </si>
  <si>
    <t>Q2 2014</t>
  </si>
  <si>
    <t>Q3 2014</t>
  </si>
  <si>
    <t>Q4 2014</t>
  </si>
  <si>
    <t>Q1 2015</t>
  </si>
  <si>
    <t>Daily Average net commission, MSEK</t>
  </si>
  <si>
    <t>Net commission income / Savings capital</t>
  </si>
  <si>
    <t xml:space="preserve">P/L ratios </t>
  </si>
  <si>
    <t>Total income / Savings Capital</t>
  </si>
  <si>
    <t xml:space="preserve">Expenses excl credit losses / Savings Capital </t>
  </si>
  <si>
    <t>Cost coverage (Non-transaction commission income / expenses</t>
  </si>
  <si>
    <t>Q2 2015</t>
  </si>
  <si>
    <t xml:space="preserve">   whereof non trading related commission income</t>
  </si>
  <si>
    <t>Return on equity, annual</t>
  </si>
  <si>
    <t xml:space="preserve">  whereof cross border trades </t>
  </si>
  <si>
    <t xml:space="preserve">  whereof non trading related commission income</t>
  </si>
  <si>
    <t>Q3 2015</t>
  </si>
  <si>
    <t>Q4 2015</t>
  </si>
  <si>
    <t>Net savings SEK billion</t>
  </si>
  <si>
    <t>Q1 2016</t>
  </si>
  <si>
    <t>Traded value (cash market) MSEK</t>
  </si>
  <si>
    <t>Q2 2016</t>
  </si>
  <si>
    <t>Please note: A transfer of the resolution fee has been made. It is now reported as interest expenses and has been moved from General administrative expenses. The historical numbers have also been adjusted.</t>
  </si>
  <si>
    <t>Total Capital ratio, consolidated situation</t>
  </si>
  <si>
    <t>Daily Average traded value (cash market) MSEK</t>
  </si>
  <si>
    <t>Q3 2016</t>
  </si>
</sst>
</file>

<file path=xl/styles.xml><?xml version="1.0" encoding="utf-8"?>
<styleSheet xmlns="http://schemas.openxmlformats.org/spreadsheetml/2006/main">
  <numFmts count="5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0.0%"/>
    <numFmt numFmtId="183" formatCode="#,##0\ &quot;£&quot;"/>
    <numFmt numFmtId="184" formatCode="#,##0.0000000"/>
    <numFmt numFmtId="185" formatCode="0.000000"/>
    <numFmt numFmtId="186" formatCode="0.00000"/>
    <numFmt numFmtId="187" formatCode="0.0000"/>
    <numFmt numFmtId="188" formatCode="0.000"/>
    <numFmt numFmtId="189" formatCode="#,##0.000"/>
    <numFmt numFmtId="190" formatCode="#,##0.0000"/>
    <numFmt numFmtId="191" formatCode="#,##0.00000"/>
    <numFmt numFmtId="192" formatCode="#,##0.000000"/>
    <numFmt numFmtId="193" formatCode="&quot;Ja&quot;;&quot;Ja&quot;;&quot;Nej&quot;"/>
    <numFmt numFmtId="194" formatCode="&quot;Sant&quot;;&quot;Sant&quot;;&quot;Falskt&quot;"/>
    <numFmt numFmtId="195" formatCode="&quot;På&quot;;&quot;På&quot;;&quot;Av&quot;"/>
    <numFmt numFmtId="196" formatCode="[$€-2]\ #,##0.00_);[Red]\([$€-2]\ #,##0.00\)"/>
    <numFmt numFmtId="197" formatCode="[$-41D]&quot;den &quot;d\ mmmm\ yyyy"/>
    <numFmt numFmtId="198" formatCode="_-* #,##0.000_-;\-* #,##0.000_-;_-* &quot;-&quot;??_-;_-@_-"/>
    <numFmt numFmtId="199" formatCode="_-* #,##0.0000_-;\-* #,##0.0000_-;_-* &quot;-&quot;??_-;_-@_-"/>
    <numFmt numFmtId="200" formatCode="_-* #,##0.0_-;\-* #,##0.0_-;_-* &quot;-&quot;??_-;_-@_-"/>
    <numFmt numFmtId="201" formatCode="_-* #,##0_-;\-* #,##0_-;_-* &quot;-&quot;??_-;_-@_-"/>
    <numFmt numFmtId="202" formatCode="_-* #,##0.0\ _k_r_-;\-* #,##0.0\ _k_r_-;_-* &quot;-&quot;?\ _k_r_-;_-@_-"/>
    <numFmt numFmtId="203" formatCode="&quot;Yes&quot;;&quot;Yes&quot;;&quot;No&quot;"/>
    <numFmt numFmtId="204" formatCode="&quot;True&quot;;&quot;True&quot;;&quot;False&quot;"/>
    <numFmt numFmtId="205" formatCode="&quot;On&quot;;&quot;On&quot;;&quot;Off&quot;"/>
  </numFmts>
  <fonts count="6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entury Gothic"/>
      <family val="2"/>
    </font>
    <font>
      <sz val="9"/>
      <name val="Century Gothic"/>
      <family val="2"/>
    </font>
    <font>
      <b/>
      <sz val="10"/>
      <name val="Century Gothic"/>
      <family val="2"/>
    </font>
    <font>
      <sz val="9"/>
      <color indexed="63"/>
      <name val="Century Gothic"/>
      <family val="2"/>
    </font>
    <font>
      <b/>
      <sz val="9"/>
      <name val="Century Gothic"/>
      <family val="2"/>
    </font>
    <font>
      <i/>
      <sz val="9"/>
      <name val="Century Gothic"/>
      <family val="2"/>
    </font>
    <font>
      <i/>
      <sz val="9"/>
      <color indexed="63"/>
      <name val="Century Gothic"/>
      <family val="2"/>
    </font>
    <font>
      <i/>
      <sz val="10"/>
      <name val="Century Gothic"/>
      <family val="2"/>
    </font>
    <font>
      <sz val="9"/>
      <color indexed="10"/>
      <name val="Century Gothic"/>
      <family val="2"/>
    </font>
    <font>
      <u val="single"/>
      <sz val="9"/>
      <name val="Century Gothic"/>
      <family val="2"/>
    </font>
    <font>
      <u val="single"/>
      <sz val="9"/>
      <color indexed="63"/>
      <name val="Century Gothic"/>
      <family val="2"/>
    </font>
    <font>
      <sz val="8"/>
      <name val="Century Gothic"/>
      <family val="2"/>
    </font>
    <font>
      <u val="singleAccounting"/>
      <sz val="9"/>
      <color indexed="63"/>
      <name val="Century Gothic"/>
      <family val="2"/>
    </font>
    <font>
      <u val="singleAccounting"/>
      <sz val="9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Century Gothic"/>
      <family val="2"/>
    </font>
    <font>
      <b/>
      <sz val="9"/>
      <color indexed="9"/>
      <name val="Century Gothic"/>
      <family val="2"/>
    </font>
    <font>
      <b/>
      <sz val="10"/>
      <color indexed="42"/>
      <name val="Century Gothic"/>
      <family val="2"/>
    </font>
    <font>
      <sz val="9"/>
      <color indexed="42"/>
      <name val="Century Gothic"/>
      <family val="2"/>
    </font>
    <font>
      <b/>
      <sz val="10"/>
      <color indexed="10"/>
      <name val="Century Gothic"/>
      <family val="2"/>
    </font>
    <font>
      <sz val="10"/>
      <color indexed="10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Century Gothic"/>
      <family val="2"/>
    </font>
    <font>
      <b/>
      <sz val="9"/>
      <color theme="0"/>
      <name val="Century Gothic"/>
      <family val="2"/>
    </font>
    <font>
      <sz val="9"/>
      <color rgb="FFFF0000"/>
      <name val="Century Gothic"/>
      <family val="2"/>
    </font>
    <font>
      <b/>
      <sz val="10"/>
      <color rgb="FF92D050"/>
      <name val="Century Gothic"/>
      <family val="2"/>
    </font>
    <font>
      <sz val="9"/>
      <color rgb="FF92D050"/>
      <name val="Century Gothic"/>
      <family val="2"/>
    </font>
    <font>
      <b/>
      <sz val="10"/>
      <color rgb="FFFF0000"/>
      <name val="Century Gothic"/>
      <family val="2"/>
    </font>
    <font>
      <sz val="10"/>
      <color rgb="FFFF0000"/>
      <name val="Century Gothic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 style="thin"/>
      <right style="thin"/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0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14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5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6" applyNumberFormat="0" applyFill="0" applyAlignment="0" applyProtection="0"/>
    <xf numFmtId="0" fontId="50" fillId="27" borderId="0" applyNumberFormat="0" applyBorder="0" applyAlignment="0" applyProtection="0"/>
    <xf numFmtId="0" fontId="0" fillId="28" borderId="7" applyNumberFormat="0" applyFont="0" applyAlignment="0" applyProtection="0"/>
    <xf numFmtId="0" fontId="51" fillId="23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4" fillId="29" borderId="0" xfId="0" applyFont="1" applyFill="1" applyAlignment="1">
      <alignment/>
    </xf>
    <xf numFmtId="0" fontId="4" fillId="0" borderId="0" xfId="0" applyFont="1" applyAlignment="1">
      <alignment/>
    </xf>
    <xf numFmtId="0" fontId="6" fillId="29" borderId="0" xfId="0" applyFont="1" applyFill="1" applyBorder="1" applyAlignment="1">
      <alignment/>
    </xf>
    <xf numFmtId="0" fontId="11" fillId="0" borderId="0" xfId="0" applyFont="1" applyAlignment="1">
      <alignment/>
    </xf>
    <xf numFmtId="0" fontId="4" fillId="29" borderId="0" xfId="0" applyFont="1" applyFill="1" applyBorder="1" applyAlignment="1">
      <alignment/>
    </xf>
    <xf numFmtId="0" fontId="6" fillId="0" borderId="0" xfId="0" applyFont="1" applyAlignment="1">
      <alignment/>
    </xf>
    <xf numFmtId="3" fontId="4" fillId="0" borderId="0" xfId="0" applyNumberFormat="1" applyFont="1" applyAlignment="1">
      <alignment/>
    </xf>
    <xf numFmtId="0" fontId="54" fillId="0" borderId="0" xfId="0" applyFont="1" applyFill="1" applyAlignment="1">
      <alignment/>
    </xf>
    <xf numFmtId="0" fontId="55" fillId="30" borderId="0" xfId="0" applyFont="1" applyFill="1" applyBorder="1" applyAlignment="1">
      <alignment/>
    </xf>
    <xf numFmtId="180" fontId="4" fillId="0" borderId="0" xfId="0" applyNumberFormat="1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1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180" fontId="7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8" fillId="0" borderId="1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9" fillId="0" borderId="0" xfId="0" applyNumberFormat="1" applyFont="1" applyFill="1" applyAlignment="1">
      <alignment/>
    </xf>
    <xf numFmtId="3" fontId="10" fillId="0" borderId="0" xfId="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56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180" fontId="5" fillId="0" borderId="0" xfId="0" applyNumberFormat="1" applyFont="1" applyFill="1" applyAlignment="1">
      <alignment/>
    </xf>
    <xf numFmtId="0" fontId="56" fillId="0" borderId="0" xfId="0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/>
    </xf>
    <xf numFmtId="201" fontId="7" fillId="0" borderId="10" xfId="42" applyNumberFormat="1" applyFont="1" applyFill="1" applyBorder="1" applyAlignment="1">
      <alignment/>
    </xf>
    <xf numFmtId="201" fontId="5" fillId="0" borderId="11" xfId="42" applyNumberFormat="1" applyFont="1" applyFill="1" applyBorder="1" applyAlignment="1">
      <alignment/>
    </xf>
    <xf numFmtId="201" fontId="7" fillId="0" borderId="11" xfId="42" applyNumberFormat="1" applyFont="1" applyFill="1" applyBorder="1" applyAlignment="1">
      <alignment/>
    </xf>
    <xf numFmtId="201" fontId="5" fillId="0" borderId="10" xfId="42" applyNumberFormat="1" applyFont="1" applyFill="1" applyBorder="1" applyAlignment="1">
      <alignment/>
    </xf>
    <xf numFmtId="0" fontId="7" fillId="0" borderId="0" xfId="0" applyFont="1" applyFill="1" applyAlignment="1">
      <alignment/>
    </xf>
    <xf numFmtId="3" fontId="5" fillId="0" borderId="0" xfId="42" applyNumberFormat="1" applyFont="1" applyFill="1" applyAlignment="1">
      <alignment/>
    </xf>
    <xf numFmtId="3" fontId="7" fillId="0" borderId="0" xfId="42" applyNumberFormat="1" applyFont="1" applyFill="1" applyAlignment="1">
      <alignment/>
    </xf>
    <xf numFmtId="3" fontId="5" fillId="0" borderId="11" xfId="0" applyNumberFormat="1" applyFont="1" applyFill="1" applyBorder="1" applyAlignment="1">
      <alignment/>
    </xf>
    <xf numFmtId="3" fontId="5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 horizontal="right"/>
    </xf>
    <xf numFmtId="181" fontId="7" fillId="0" borderId="0" xfId="0" applyNumberFormat="1" applyFont="1" applyFill="1" applyAlignment="1">
      <alignment/>
    </xf>
    <xf numFmtId="181" fontId="7" fillId="0" borderId="10" xfId="0" applyNumberFormat="1" applyFont="1" applyFill="1" applyBorder="1" applyAlignment="1">
      <alignment/>
    </xf>
    <xf numFmtId="181" fontId="5" fillId="0" borderId="0" xfId="0" applyNumberFormat="1" applyFont="1" applyFill="1" applyAlignment="1">
      <alignment/>
    </xf>
    <xf numFmtId="181" fontId="5" fillId="0" borderId="0" xfId="0" applyNumberFormat="1" applyFont="1" applyFill="1" applyBorder="1" applyAlignment="1">
      <alignment/>
    </xf>
    <xf numFmtId="200" fontId="7" fillId="0" borderId="10" xfId="42" applyNumberFormat="1" applyFont="1" applyFill="1" applyBorder="1" applyAlignment="1">
      <alignment/>
    </xf>
    <xf numFmtId="200" fontId="5" fillId="0" borderId="11" xfId="42" applyNumberFormat="1" applyFont="1" applyFill="1" applyBorder="1" applyAlignment="1">
      <alignment/>
    </xf>
    <xf numFmtId="200" fontId="7" fillId="0" borderId="11" xfId="42" applyNumberFormat="1" applyFont="1" applyFill="1" applyBorder="1" applyAlignment="1">
      <alignment/>
    </xf>
    <xf numFmtId="200" fontId="5" fillId="0" borderId="10" xfId="42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181" fontId="14" fillId="0" borderId="0" xfId="0" applyNumberFormat="1" applyFont="1" applyFill="1" applyAlignment="1">
      <alignment/>
    </xf>
    <xf numFmtId="181" fontId="14" fillId="0" borderId="10" xfId="0" applyNumberFormat="1" applyFont="1" applyFill="1" applyBorder="1" applyAlignment="1">
      <alignment/>
    </xf>
    <xf numFmtId="3" fontId="14" fillId="0" borderId="0" xfId="0" applyNumberFormat="1" applyFont="1" applyFill="1" applyAlignment="1">
      <alignment/>
    </xf>
    <xf numFmtId="181" fontId="13" fillId="0" borderId="0" xfId="0" applyNumberFormat="1" applyFont="1" applyFill="1" applyAlignment="1">
      <alignment/>
    </xf>
    <xf numFmtId="181" fontId="13" fillId="0" borderId="0" xfId="0" applyNumberFormat="1" applyFont="1" applyFill="1" applyBorder="1" applyAlignment="1">
      <alignment/>
    </xf>
    <xf numFmtId="200" fontId="16" fillId="0" borderId="10" xfId="42" applyNumberFormat="1" applyFont="1" applyFill="1" applyBorder="1" applyAlignment="1">
      <alignment/>
    </xf>
    <xf numFmtId="200" fontId="17" fillId="0" borderId="11" xfId="42" applyNumberFormat="1" applyFont="1" applyFill="1" applyBorder="1" applyAlignment="1">
      <alignment/>
    </xf>
    <xf numFmtId="200" fontId="16" fillId="0" borderId="11" xfId="42" applyNumberFormat="1" applyFont="1" applyFill="1" applyBorder="1" applyAlignment="1">
      <alignment/>
    </xf>
    <xf numFmtId="200" fontId="17" fillId="0" borderId="10" xfId="42" applyNumberFormat="1" applyFont="1" applyFill="1" applyBorder="1" applyAlignment="1">
      <alignment/>
    </xf>
    <xf numFmtId="200" fontId="7" fillId="0" borderId="10" xfId="0" applyNumberFormat="1" applyFont="1" applyFill="1" applyBorder="1" applyAlignment="1">
      <alignment/>
    </xf>
    <xf numFmtId="200" fontId="5" fillId="0" borderId="11" xfId="0" applyNumberFormat="1" applyFont="1" applyFill="1" applyBorder="1" applyAlignment="1">
      <alignment/>
    </xf>
    <xf numFmtId="200" fontId="7" fillId="0" borderId="11" xfId="0" applyNumberFormat="1" applyFont="1" applyFill="1" applyBorder="1" applyAlignment="1">
      <alignment/>
    </xf>
    <xf numFmtId="200" fontId="5" fillId="0" borderId="10" xfId="0" applyNumberFormat="1" applyFont="1" applyFill="1" applyBorder="1" applyAlignment="1">
      <alignment/>
    </xf>
    <xf numFmtId="181" fontId="5" fillId="0" borderId="11" xfId="0" applyNumberFormat="1" applyFont="1" applyFill="1" applyBorder="1" applyAlignment="1">
      <alignment/>
    </xf>
    <xf numFmtId="181" fontId="7" fillId="0" borderId="11" xfId="0" applyNumberFormat="1" applyFont="1" applyFill="1" applyBorder="1" applyAlignment="1">
      <alignment/>
    </xf>
    <xf numFmtId="181" fontId="5" fillId="0" borderId="10" xfId="0" applyNumberFormat="1" applyFont="1" applyFill="1" applyBorder="1" applyAlignment="1">
      <alignment/>
    </xf>
    <xf numFmtId="9" fontId="5" fillId="0" borderId="0" xfId="59" applyFont="1" applyFill="1" applyAlignment="1">
      <alignment/>
    </xf>
    <xf numFmtId="9" fontId="5" fillId="0" borderId="10" xfId="59" applyFont="1" applyFill="1" applyBorder="1" applyAlignment="1">
      <alignment/>
    </xf>
    <xf numFmtId="9" fontId="5" fillId="0" borderId="0" xfId="59" applyFont="1" applyFill="1" applyBorder="1" applyAlignment="1">
      <alignment/>
    </xf>
    <xf numFmtId="182" fontId="5" fillId="0" borderId="0" xfId="0" applyNumberFormat="1" applyFont="1" applyFill="1" applyAlignment="1">
      <alignment/>
    </xf>
    <xf numFmtId="182" fontId="5" fillId="0" borderId="10" xfId="0" applyNumberFormat="1" applyFont="1" applyFill="1" applyBorder="1" applyAlignment="1">
      <alignment/>
    </xf>
    <xf numFmtId="182" fontId="5" fillId="0" borderId="0" xfId="59" applyNumberFormat="1" applyFont="1" applyFill="1" applyAlignment="1">
      <alignment/>
    </xf>
    <xf numFmtId="182" fontId="5" fillId="0" borderId="0" xfId="0" applyNumberFormat="1" applyFont="1" applyFill="1" applyBorder="1" applyAlignment="1">
      <alignment/>
    </xf>
    <xf numFmtId="181" fontId="5" fillId="0" borderId="0" xfId="0" applyNumberFormat="1" applyFont="1" applyFill="1" applyAlignment="1">
      <alignment horizontal="right"/>
    </xf>
    <xf numFmtId="1" fontId="7" fillId="0" borderId="10" xfId="0" applyNumberFormat="1" applyFont="1" applyFill="1" applyBorder="1" applyAlignment="1">
      <alignment/>
    </xf>
    <xf numFmtId="1" fontId="5" fillId="0" borderId="11" xfId="0" applyNumberFormat="1" applyFont="1" applyFill="1" applyBorder="1" applyAlignment="1">
      <alignment/>
    </xf>
    <xf numFmtId="1" fontId="7" fillId="0" borderId="11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10" fontId="5" fillId="0" borderId="0" xfId="0" applyNumberFormat="1" applyFont="1" applyFill="1" applyAlignment="1">
      <alignment horizontal="right"/>
    </xf>
    <xf numFmtId="10" fontId="5" fillId="0" borderId="10" xfId="0" applyNumberFormat="1" applyFont="1" applyFill="1" applyBorder="1" applyAlignment="1">
      <alignment horizontal="right"/>
    </xf>
    <xf numFmtId="10" fontId="5" fillId="0" borderId="11" xfId="0" applyNumberFormat="1" applyFont="1" applyFill="1" applyBorder="1" applyAlignment="1">
      <alignment horizontal="right"/>
    </xf>
    <xf numFmtId="10" fontId="13" fillId="0" borderId="0" xfId="0" applyNumberFormat="1" applyFont="1" applyFill="1" applyAlignment="1">
      <alignment horizontal="right"/>
    </xf>
    <xf numFmtId="10" fontId="13" fillId="0" borderId="10" xfId="0" applyNumberFormat="1" applyFont="1" applyFill="1" applyBorder="1" applyAlignment="1">
      <alignment horizontal="right"/>
    </xf>
    <xf numFmtId="10" fontId="13" fillId="0" borderId="11" xfId="0" applyNumberFormat="1" applyFont="1" applyFill="1" applyBorder="1" applyAlignment="1">
      <alignment horizontal="right"/>
    </xf>
    <xf numFmtId="10" fontId="7" fillId="0" borderId="0" xfId="59" applyNumberFormat="1" applyFont="1" applyFill="1" applyAlignment="1">
      <alignment/>
    </xf>
    <xf numFmtId="10" fontId="7" fillId="0" borderId="10" xfId="59" applyNumberFormat="1" applyFont="1" applyFill="1" applyBorder="1" applyAlignment="1">
      <alignment/>
    </xf>
    <xf numFmtId="10" fontId="5" fillId="0" borderId="0" xfId="59" applyNumberFormat="1" applyFont="1" applyFill="1" applyAlignment="1">
      <alignment horizontal="right"/>
    </xf>
    <xf numFmtId="10" fontId="5" fillId="0" borderId="0" xfId="59" applyNumberFormat="1" applyFont="1" applyFill="1" applyBorder="1" applyAlignment="1">
      <alignment/>
    </xf>
    <xf numFmtId="9" fontId="5" fillId="0" borderId="0" xfId="0" applyNumberFormat="1" applyFont="1" applyFill="1" applyAlignment="1">
      <alignment horizontal="right"/>
    </xf>
    <xf numFmtId="9" fontId="5" fillId="0" borderId="10" xfId="0" applyNumberFormat="1" applyFont="1" applyFill="1" applyBorder="1" applyAlignment="1">
      <alignment horizontal="right"/>
    </xf>
    <xf numFmtId="9" fontId="5" fillId="0" borderId="11" xfId="0" applyNumberFormat="1" applyFont="1" applyFill="1" applyBorder="1" applyAlignment="1">
      <alignment horizontal="right"/>
    </xf>
    <xf numFmtId="3" fontId="12" fillId="0" borderId="0" xfId="0" applyNumberFormat="1" applyFont="1" applyFill="1" applyAlignment="1">
      <alignment horizontal="right"/>
    </xf>
    <xf numFmtId="9" fontId="5" fillId="0" borderId="0" xfId="59" applyFont="1" applyFill="1" applyAlignment="1">
      <alignment horizontal="right"/>
    </xf>
    <xf numFmtId="9" fontId="5" fillId="0" borderId="10" xfId="59" applyFont="1" applyFill="1" applyBorder="1" applyAlignment="1">
      <alignment horizontal="right"/>
    </xf>
    <xf numFmtId="9" fontId="5" fillId="0" borderId="11" xfId="59" applyFont="1" applyFill="1" applyBorder="1" applyAlignment="1">
      <alignment horizontal="right"/>
    </xf>
    <xf numFmtId="181" fontId="7" fillId="0" borderId="0" xfId="42" applyNumberFormat="1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10" xfId="0" applyFont="1" applyFill="1" applyBorder="1" applyAlignment="1">
      <alignment horizontal="right"/>
    </xf>
    <xf numFmtId="181" fontId="5" fillId="0" borderId="10" xfId="0" applyNumberFormat="1" applyFont="1" applyFill="1" applyBorder="1" applyAlignment="1">
      <alignment horizontal="right"/>
    </xf>
    <xf numFmtId="181" fontId="5" fillId="0" borderId="11" xfId="0" applyNumberFormat="1" applyFont="1" applyFill="1" applyBorder="1" applyAlignment="1">
      <alignment horizontal="right"/>
    </xf>
    <xf numFmtId="4" fontId="1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2" fontId="5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horizontal="right"/>
    </xf>
    <xf numFmtId="2" fontId="5" fillId="0" borderId="11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2" fontId="5" fillId="0" borderId="10" xfId="0" applyNumberFormat="1" applyFont="1" applyFill="1" applyBorder="1" applyAlignment="1">
      <alignment horizontal="right"/>
    </xf>
    <xf numFmtId="182" fontId="5" fillId="0" borderId="0" xfId="59" applyNumberFormat="1" applyFont="1" applyFill="1" applyAlignment="1">
      <alignment horizontal="right"/>
    </xf>
    <xf numFmtId="182" fontId="5" fillId="0" borderId="10" xfId="59" applyNumberFormat="1" applyFont="1" applyFill="1" applyBorder="1" applyAlignment="1">
      <alignment horizontal="right"/>
    </xf>
    <xf numFmtId="182" fontId="5" fillId="0" borderId="11" xfId="59" applyNumberFormat="1" applyFont="1" applyFill="1" applyBorder="1" applyAlignment="1">
      <alignment horizontal="right"/>
    </xf>
    <xf numFmtId="171" fontId="6" fillId="0" borderId="10" xfId="0" applyNumberFormat="1" applyFont="1" applyFill="1" applyBorder="1" applyAlignment="1">
      <alignment/>
    </xf>
    <xf numFmtId="171" fontId="5" fillId="0" borderId="11" xfId="0" applyNumberFormat="1" applyFont="1" applyFill="1" applyBorder="1" applyAlignment="1">
      <alignment/>
    </xf>
    <xf numFmtId="171" fontId="6" fillId="0" borderId="11" xfId="0" applyNumberFormat="1" applyFont="1" applyFill="1" applyBorder="1" applyAlignment="1">
      <alignment/>
    </xf>
    <xf numFmtId="171" fontId="5" fillId="0" borderId="10" xfId="0" applyNumberFormat="1" applyFont="1" applyFill="1" applyBorder="1" applyAlignment="1">
      <alignment/>
    </xf>
    <xf numFmtId="181" fontId="5" fillId="0" borderId="0" xfId="42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2" fontId="7" fillId="0" borderId="10" xfId="0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2" fontId="5" fillId="0" borderId="0" xfId="0" applyNumberFormat="1" applyFont="1" applyFill="1" applyBorder="1" applyAlignment="1">
      <alignment/>
    </xf>
    <xf numFmtId="171" fontId="7" fillId="0" borderId="10" xfId="42" applyNumberFormat="1" applyFont="1" applyFill="1" applyBorder="1" applyAlignment="1">
      <alignment/>
    </xf>
    <xf numFmtId="171" fontId="5" fillId="0" borderId="11" xfId="42" applyNumberFormat="1" applyFont="1" applyFill="1" applyBorder="1" applyAlignment="1">
      <alignment/>
    </xf>
    <xf numFmtId="171" fontId="7" fillId="0" borderId="11" xfId="42" applyNumberFormat="1" applyFont="1" applyFill="1" applyBorder="1" applyAlignment="1">
      <alignment/>
    </xf>
    <xf numFmtId="171" fontId="5" fillId="0" borderId="10" xfId="42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2" fontId="7" fillId="0" borderId="11" xfId="0" applyNumberFormat="1" applyFont="1" applyFill="1" applyBorder="1" applyAlignment="1">
      <alignment/>
    </xf>
    <xf numFmtId="4" fontId="5" fillId="0" borderId="0" xfId="0" applyNumberFormat="1" applyFont="1" applyFill="1" applyAlignment="1">
      <alignment horizontal="right"/>
    </xf>
    <xf numFmtId="2" fontId="7" fillId="0" borderId="0" xfId="0" applyNumberFormat="1" applyFont="1" applyFill="1" applyAlignment="1">
      <alignment horizontal="right"/>
    </xf>
    <xf numFmtId="2" fontId="7" fillId="0" borderId="10" xfId="0" applyNumberFormat="1" applyFont="1" applyFill="1" applyBorder="1" applyAlignment="1">
      <alignment horizontal="right"/>
    </xf>
    <xf numFmtId="3" fontId="15" fillId="0" borderId="0" xfId="0" applyNumberFormat="1" applyFont="1" applyFill="1" applyAlignment="1">
      <alignment horizontal="right"/>
    </xf>
    <xf numFmtId="3" fontId="15" fillId="0" borderId="10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right"/>
    </xf>
    <xf numFmtId="3" fontId="15" fillId="0" borderId="11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3" fontId="7" fillId="0" borderId="10" xfId="42" applyNumberFormat="1" applyFont="1" applyFill="1" applyBorder="1" applyAlignment="1">
      <alignment/>
    </xf>
    <xf numFmtId="3" fontId="5" fillId="0" borderId="10" xfId="42" applyNumberFormat="1" applyFont="1" applyFill="1" applyBorder="1" applyAlignment="1">
      <alignment/>
    </xf>
    <xf numFmtId="10" fontId="7" fillId="0" borderId="11" xfId="59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0" fontId="58" fillId="0" borderId="10" xfId="0" applyFont="1" applyFill="1" applyBorder="1" applyAlignment="1">
      <alignment/>
    </xf>
    <xf numFmtId="181" fontId="5" fillId="0" borderId="11" xfId="42" applyNumberFormat="1" applyFont="1" applyFill="1" applyBorder="1" applyAlignment="1">
      <alignment/>
    </xf>
    <xf numFmtId="181" fontId="5" fillId="0" borderId="10" xfId="42" applyNumberFormat="1" applyFont="1" applyFill="1" applyBorder="1" applyAlignment="1">
      <alignment/>
    </xf>
    <xf numFmtId="0" fontId="55" fillId="30" borderId="12" xfId="0" applyNumberFormat="1" applyFont="1" applyFill="1" applyBorder="1" applyAlignment="1" quotePrefix="1">
      <alignment horizontal="center"/>
    </xf>
    <xf numFmtId="0" fontId="55" fillId="30" borderId="13" xfId="0" applyNumberFormat="1" applyFont="1" applyFill="1" applyBorder="1" applyAlignment="1" quotePrefix="1">
      <alignment horizontal="center"/>
    </xf>
    <xf numFmtId="14" fontId="55" fillId="30" borderId="0" xfId="0" applyNumberFormat="1" applyFont="1" applyFill="1" applyBorder="1" applyAlignment="1">
      <alignment horizontal="center"/>
    </xf>
    <xf numFmtId="14" fontId="55" fillId="30" borderId="14" xfId="0" applyNumberFormat="1" applyFont="1" applyFill="1" applyBorder="1" applyAlignment="1">
      <alignment horizontal="center"/>
    </xf>
    <xf numFmtId="14" fontId="55" fillId="30" borderId="12" xfId="0" applyNumberFormat="1" applyFont="1" applyFill="1" applyBorder="1" applyAlignment="1">
      <alignment horizontal="center"/>
    </xf>
    <xf numFmtId="0" fontId="55" fillId="30" borderId="0" xfId="0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/>
    </xf>
    <xf numFmtId="1" fontId="8" fillId="0" borderId="11" xfId="0" applyNumberFormat="1" applyFont="1" applyFill="1" applyBorder="1" applyAlignment="1">
      <alignment/>
    </xf>
    <xf numFmtId="1" fontId="6" fillId="0" borderId="10" xfId="0" applyNumberFormat="1" applyFont="1" applyFill="1" applyBorder="1" applyAlignment="1">
      <alignment/>
    </xf>
    <xf numFmtId="1" fontId="6" fillId="0" borderId="11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181" fontId="56" fillId="0" borderId="0" xfId="0" applyNumberFormat="1" applyFont="1" applyFill="1" applyBorder="1" applyAlignment="1">
      <alignment/>
    </xf>
    <xf numFmtId="2" fontId="56" fillId="0" borderId="0" xfId="0" applyNumberFormat="1" applyFont="1" applyFill="1" applyAlignment="1">
      <alignment horizontal="right"/>
    </xf>
    <xf numFmtId="3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9" fontId="5" fillId="0" borderId="0" xfId="59" applyNumberFormat="1" applyFont="1" applyFill="1" applyAlignment="1">
      <alignment horizontal="right"/>
    </xf>
    <xf numFmtId="4" fontId="7" fillId="0" borderId="10" xfId="0" applyNumberFormat="1" applyFont="1" applyFill="1" applyBorder="1" applyAlignment="1">
      <alignment/>
    </xf>
    <xf numFmtId="180" fontId="5" fillId="0" borderId="11" xfId="0" applyNumberFormat="1" applyFont="1" applyFill="1" applyBorder="1" applyAlignment="1">
      <alignment/>
    </xf>
    <xf numFmtId="180" fontId="5" fillId="0" borderId="10" xfId="0" applyNumberFormat="1" applyFont="1" applyFill="1" applyBorder="1" applyAlignment="1">
      <alignment/>
    </xf>
    <xf numFmtId="0" fontId="54" fillId="29" borderId="0" xfId="0" applyNumberFormat="1" applyFont="1" applyFill="1" applyBorder="1" applyAlignment="1">
      <alignment/>
    </xf>
    <xf numFmtId="0" fontId="54" fillId="31" borderId="0" xfId="0" applyNumberFormat="1" applyFont="1" applyFill="1" applyBorder="1" applyAlignment="1">
      <alignment/>
    </xf>
    <xf numFmtId="0" fontId="54" fillId="31" borderId="10" xfId="0" applyNumberFormat="1" applyFont="1" applyFill="1" applyBorder="1" applyAlignment="1">
      <alignment/>
    </xf>
    <xf numFmtId="3" fontId="5" fillId="0" borderId="11" xfId="42" applyNumberFormat="1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56" fillId="0" borderId="0" xfId="0" applyFont="1" applyFill="1" applyAlignment="1">
      <alignment/>
    </xf>
    <xf numFmtId="181" fontId="56" fillId="0" borderId="0" xfId="0" applyNumberFormat="1" applyFont="1" applyFill="1" applyAlignment="1">
      <alignment horizontal="right"/>
    </xf>
    <xf numFmtId="3" fontId="9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0" fontId="56" fillId="0" borderId="10" xfId="0" applyFont="1" applyFill="1" applyBorder="1" applyAlignment="1">
      <alignment/>
    </xf>
    <xf numFmtId="181" fontId="13" fillId="0" borderId="10" xfId="0" applyNumberFormat="1" applyFont="1" applyFill="1" applyBorder="1" applyAlignment="1">
      <alignment/>
    </xf>
    <xf numFmtId="181" fontId="56" fillId="0" borderId="10" xfId="0" applyNumberFormat="1" applyFont="1" applyFill="1" applyBorder="1" applyAlignment="1">
      <alignment/>
    </xf>
    <xf numFmtId="182" fontId="5" fillId="0" borderId="10" xfId="59" applyNumberFormat="1" applyFont="1" applyFill="1" applyBorder="1" applyAlignment="1">
      <alignment/>
    </xf>
    <xf numFmtId="10" fontId="5" fillId="0" borderId="10" xfId="59" applyNumberFormat="1" applyFont="1" applyFill="1" applyBorder="1" applyAlignment="1">
      <alignment/>
    </xf>
    <xf numFmtId="9" fontId="5" fillId="0" borderId="10" xfId="59" applyNumberFormat="1" applyFont="1" applyFill="1" applyBorder="1" applyAlignment="1">
      <alignment horizontal="right"/>
    </xf>
    <xf numFmtId="2" fontId="56" fillId="0" borderId="10" xfId="0" applyNumberFormat="1" applyFont="1" applyFill="1" applyBorder="1" applyAlignment="1">
      <alignment horizontal="right"/>
    </xf>
    <xf numFmtId="2" fontId="5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60" fillId="29" borderId="0" xfId="0" applyFont="1" applyFill="1" applyAlignment="1">
      <alignment/>
    </xf>
    <xf numFmtId="0" fontId="60" fillId="29" borderId="0" xfId="0" applyFont="1" applyFill="1" applyBorder="1" applyAlignment="1">
      <alignment/>
    </xf>
    <xf numFmtId="0" fontId="59" fillId="29" borderId="0" xfId="0" applyFont="1" applyFill="1" applyBorder="1" applyAlignment="1">
      <alignment/>
    </xf>
    <xf numFmtId="0" fontId="60" fillId="0" borderId="0" xfId="0" applyFont="1" applyAlignment="1">
      <alignment/>
    </xf>
    <xf numFmtId="0" fontId="58" fillId="0" borderId="0" xfId="0" applyFont="1" applyFill="1" applyAlignment="1">
      <alignment/>
    </xf>
    <xf numFmtId="3" fontId="58" fillId="0" borderId="0" xfId="0" applyNumberFormat="1" applyFont="1" applyFill="1" applyBorder="1" applyAlignment="1">
      <alignment/>
    </xf>
    <xf numFmtId="3" fontId="58" fillId="0" borderId="0" xfId="0" applyNumberFormat="1" applyFont="1" applyFill="1" applyAlignment="1">
      <alignment horizontal="right"/>
    </xf>
    <xf numFmtId="181" fontId="8" fillId="0" borderId="10" xfId="0" applyNumberFormat="1" applyFont="1" applyFill="1" applyBorder="1" applyAlignment="1">
      <alignment/>
    </xf>
    <xf numFmtId="181" fontId="10" fillId="0" borderId="10" xfId="0" applyNumberFormat="1" applyFont="1" applyFill="1" applyBorder="1" applyAlignment="1">
      <alignment/>
    </xf>
    <xf numFmtId="0" fontId="15" fillId="29" borderId="0" xfId="0" applyFont="1" applyFill="1" applyAlignment="1">
      <alignment wrapText="1"/>
    </xf>
    <xf numFmtId="1" fontId="5" fillId="0" borderId="0" xfId="0" applyNumberFormat="1" applyFont="1" applyFill="1" applyBorder="1" applyAlignment="1">
      <alignment/>
    </xf>
    <xf numFmtId="0" fontId="4" fillId="31" borderId="1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3E5F8"/>
      <rgbColor rgb="00E6F0B2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38100</xdr:rowOff>
    </xdr:from>
    <xdr:to>
      <xdr:col>0</xdr:col>
      <xdr:colOff>847725</xdr:colOff>
      <xdr:row>0</xdr:row>
      <xdr:rowOff>895350</xdr:rowOff>
    </xdr:to>
    <xdr:pic>
      <xdr:nvPicPr>
        <xdr:cNvPr id="1" name="Bildobjekt 0" descr="logo_nordne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7810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43"/>
  <sheetViews>
    <sheetView tabSelected="1" zoomScalePageLayoutView="0" workbookViewId="0" topLeftCell="A1">
      <pane xSplit="1" ySplit="3" topLeftCell="AS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D3" sqref="BD3"/>
    </sheetView>
  </sheetViews>
  <sheetFormatPr defaultColWidth="9.140625" defaultRowHeight="12.75"/>
  <cols>
    <col min="1" max="1" width="53.421875" style="2" customWidth="1"/>
    <col min="2" max="54" width="11.421875" style="2" customWidth="1"/>
    <col min="55" max="56" width="11.421875" style="192" customWidth="1"/>
    <col min="57" max="57" width="8.7109375" style="2" customWidth="1"/>
    <col min="58" max="70" width="12.00390625" style="2" bestFit="1" customWidth="1"/>
    <col min="71" max="71" width="9.140625" style="2" customWidth="1"/>
    <col min="72" max="72" width="10.8515625" style="2" bestFit="1" customWidth="1"/>
    <col min="73" max="16384" width="9.140625" style="2" customWidth="1"/>
  </cols>
  <sheetData>
    <row r="1" spans="55:57" s="1" customFormat="1" ht="75.75" customHeight="1">
      <c r="BC1" s="189"/>
      <c r="BD1" s="189"/>
      <c r="BE1" s="172"/>
    </row>
    <row r="2" spans="1:57" s="1" customFormat="1" ht="63.75" customHeight="1">
      <c r="A2" s="198" t="s">
        <v>122</v>
      </c>
      <c r="BC2" s="189"/>
      <c r="BD2" s="189"/>
      <c r="BE2" s="172"/>
    </row>
    <row r="3" spans="1:70" s="8" customFormat="1" ht="13.5">
      <c r="A3" s="9" t="s">
        <v>75</v>
      </c>
      <c r="B3" s="154" t="s">
        <v>55</v>
      </c>
      <c r="C3" s="155" t="s">
        <v>54</v>
      </c>
      <c r="D3" s="154" t="s">
        <v>53</v>
      </c>
      <c r="E3" s="156" t="s">
        <v>52</v>
      </c>
      <c r="F3" s="154" t="s">
        <v>51</v>
      </c>
      <c r="G3" s="155" t="s">
        <v>50</v>
      </c>
      <c r="H3" s="154" t="s">
        <v>49</v>
      </c>
      <c r="I3" s="156" t="s">
        <v>47</v>
      </c>
      <c r="J3" s="155" t="s">
        <v>46</v>
      </c>
      <c r="K3" s="155" t="s">
        <v>45</v>
      </c>
      <c r="L3" s="155" t="s">
        <v>44</v>
      </c>
      <c r="M3" s="156" t="s">
        <v>43</v>
      </c>
      <c r="N3" s="155" t="s">
        <v>42</v>
      </c>
      <c r="O3" s="155" t="s">
        <v>41</v>
      </c>
      <c r="P3" s="155" t="s">
        <v>40</v>
      </c>
      <c r="Q3" s="156" t="s">
        <v>38</v>
      </c>
      <c r="R3" s="155" t="s">
        <v>37</v>
      </c>
      <c r="S3" s="155" t="s">
        <v>36</v>
      </c>
      <c r="T3" s="155" t="s">
        <v>48</v>
      </c>
      <c r="U3" s="156" t="s">
        <v>60</v>
      </c>
      <c r="V3" s="155" t="s">
        <v>61</v>
      </c>
      <c r="W3" s="155" t="s">
        <v>62</v>
      </c>
      <c r="X3" s="155" t="s">
        <v>63</v>
      </c>
      <c r="Y3" s="156" t="s">
        <v>64</v>
      </c>
      <c r="Z3" s="155" t="s">
        <v>65</v>
      </c>
      <c r="AA3" s="155" t="s">
        <v>67</v>
      </c>
      <c r="AB3" s="155" t="s">
        <v>68</v>
      </c>
      <c r="AC3" s="156" t="s">
        <v>69</v>
      </c>
      <c r="AD3" s="155" t="s">
        <v>70</v>
      </c>
      <c r="AE3" s="155" t="s">
        <v>76</v>
      </c>
      <c r="AF3" s="155" t="s">
        <v>77</v>
      </c>
      <c r="AG3" s="156" t="s">
        <v>78</v>
      </c>
      <c r="AH3" s="155" t="s">
        <v>79</v>
      </c>
      <c r="AI3" s="157" t="s">
        <v>80</v>
      </c>
      <c r="AJ3" s="155" t="s">
        <v>81</v>
      </c>
      <c r="AK3" s="156" t="s">
        <v>82</v>
      </c>
      <c r="AL3" s="155" t="s">
        <v>83</v>
      </c>
      <c r="AM3" s="157" t="s">
        <v>84</v>
      </c>
      <c r="AN3" s="155" t="s">
        <v>85</v>
      </c>
      <c r="AO3" s="156" t="s">
        <v>86</v>
      </c>
      <c r="AP3" s="155" t="s">
        <v>87</v>
      </c>
      <c r="AQ3" s="155" t="s">
        <v>94</v>
      </c>
      <c r="AR3" s="155" t="s">
        <v>95</v>
      </c>
      <c r="AS3" s="156" t="s">
        <v>97</v>
      </c>
      <c r="AT3" s="155" t="s">
        <v>100</v>
      </c>
      <c r="AU3" s="155" t="s">
        <v>101</v>
      </c>
      <c r="AV3" s="155" t="s">
        <v>102</v>
      </c>
      <c r="AW3" s="156" t="s">
        <v>103</v>
      </c>
      <c r="AX3" s="155" t="s">
        <v>104</v>
      </c>
      <c r="AY3" s="155" t="s">
        <v>111</v>
      </c>
      <c r="AZ3" s="155" t="s">
        <v>116</v>
      </c>
      <c r="BA3" s="156" t="s">
        <v>117</v>
      </c>
      <c r="BB3" s="155" t="s">
        <v>119</v>
      </c>
      <c r="BC3" s="155" t="s">
        <v>121</v>
      </c>
      <c r="BD3" s="155" t="s">
        <v>125</v>
      </c>
      <c r="BE3" s="173"/>
      <c r="BF3" s="152">
        <v>2003</v>
      </c>
      <c r="BG3" s="153">
        <v>2004</v>
      </c>
      <c r="BH3" s="153">
        <v>2005</v>
      </c>
      <c r="BI3" s="153">
        <v>2006</v>
      </c>
      <c r="BJ3" s="153">
        <v>2007</v>
      </c>
      <c r="BK3" s="153">
        <v>2008</v>
      </c>
      <c r="BL3" s="153">
        <v>2009</v>
      </c>
      <c r="BM3" s="153">
        <v>2010</v>
      </c>
      <c r="BN3" s="153">
        <v>2011</v>
      </c>
      <c r="BO3" s="152">
        <v>2012</v>
      </c>
      <c r="BP3" s="152">
        <v>2013</v>
      </c>
      <c r="BQ3" s="152">
        <v>2014</v>
      </c>
      <c r="BR3" s="152">
        <v>2015</v>
      </c>
    </row>
    <row r="4" spans="1:70" ht="14.25">
      <c r="A4" s="11"/>
      <c r="B4" s="12"/>
      <c r="C4" s="11"/>
      <c r="D4" s="12"/>
      <c r="E4" s="13"/>
      <c r="F4" s="12"/>
      <c r="G4" s="11"/>
      <c r="H4" s="12"/>
      <c r="I4" s="13"/>
      <c r="J4" s="12"/>
      <c r="K4" s="11"/>
      <c r="L4" s="12"/>
      <c r="M4" s="13"/>
      <c r="N4" s="12"/>
      <c r="O4" s="11"/>
      <c r="P4" s="12"/>
      <c r="Q4" s="13"/>
      <c r="R4" s="12"/>
      <c r="S4" s="11"/>
      <c r="T4" s="12"/>
      <c r="U4" s="13"/>
      <c r="V4" s="11"/>
      <c r="W4" s="11"/>
      <c r="X4" s="11"/>
      <c r="Y4" s="13"/>
      <c r="Z4" s="11"/>
      <c r="AA4" s="11"/>
      <c r="AB4" s="11"/>
      <c r="AC4" s="13"/>
      <c r="AD4" s="11"/>
      <c r="AE4" s="11"/>
      <c r="AF4" s="11"/>
      <c r="AG4" s="13"/>
      <c r="AH4" s="11"/>
      <c r="AI4" s="11"/>
      <c r="AJ4" s="11"/>
      <c r="AK4" s="13"/>
      <c r="AL4" s="11"/>
      <c r="AM4" s="11"/>
      <c r="AN4" s="11"/>
      <c r="AO4" s="13"/>
      <c r="AP4" s="11"/>
      <c r="AQ4" s="11"/>
      <c r="AR4" s="11"/>
      <c r="AS4" s="13"/>
      <c r="AT4" s="11"/>
      <c r="AU4" s="11"/>
      <c r="AV4" s="11"/>
      <c r="AW4" s="13"/>
      <c r="AX4" s="11"/>
      <c r="AY4" s="11"/>
      <c r="AZ4" s="11"/>
      <c r="BA4" s="13"/>
      <c r="BB4" s="11"/>
      <c r="BC4" s="39"/>
      <c r="BD4" s="39"/>
      <c r="BE4" s="173"/>
      <c r="BF4" s="13"/>
      <c r="BG4" s="15"/>
      <c r="BH4" s="15"/>
      <c r="BI4" s="15"/>
      <c r="BJ4" s="15"/>
      <c r="BK4" s="15"/>
      <c r="BL4" s="15"/>
      <c r="BM4" s="15"/>
      <c r="BN4" s="15"/>
      <c r="BO4" s="13"/>
      <c r="BP4" s="13"/>
      <c r="BQ4" s="13"/>
      <c r="BR4" s="13"/>
    </row>
    <row r="5" spans="1:70" ht="14.25">
      <c r="A5" s="16" t="s">
        <v>1</v>
      </c>
      <c r="B5" s="12"/>
      <c r="C5" s="16"/>
      <c r="D5" s="12"/>
      <c r="E5" s="17"/>
      <c r="F5" s="12"/>
      <c r="G5" s="16"/>
      <c r="H5" s="12"/>
      <c r="I5" s="17"/>
      <c r="J5" s="12"/>
      <c r="K5" s="16"/>
      <c r="L5" s="12"/>
      <c r="M5" s="17"/>
      <c r="N5" s="12"/>
      <c r="O5" s="16"/>
      <c r="P5" s="12"/>
      <c r="Q5" s="17"/>
      <c r="R5" s="12"/>
      <c r="S5" s="16"/>
      <c r="T5" s="12"/>
      <c r="U5" s="17"/>
      <c r="V5" s="16"/>
      <c r="W5" s="16"/>
      <c r="X5" s="16"/>
      <c r="Y5" s="17"/>
      <c r="Z5" s="16"/>
      <c r="AA5" s="16"/>
      <c r="AB5" s="16"/>
      <c r="AC5" s="17"/>
      <c r="AD5" s="16"/>
      <c r="AE5" s="16"/>
      <c r="AF5" s="16"/>
      <c r="AG5" s="17"/>
      <c r="AH5" s="16"/>
      <c r="AI5" s="16"/>
      <c r="AJ5" s="16"/>
      <c r="AK5" s="17"/>
      <c r="AL5" s="16"/>
      <c r="AM5" s="16"/>
      <c r="AN5" s="16"/>
      <c r="AO5" s="17"/>
      <c r="AP5" s="16"/>
      <c r="AQ5" s="11"/>
      <c r="AR5" s="16"/>
      <c r="AS5" s="17"/>
      <c r="AT5" s="16"/>
      <c r="AU5" s="11"/>
      <c r="AV5" s="16"/>
      <c r="AW5" s="17"/>
      <c r="AX5" s="11"/>
      <c r="AY5" s="11"/>
      <c r="AZ5" s="11"/>
      <c r="BA5" s="13"/>
      <c r="BB5" s="11"/>
      <c r="BC5" s="39"/>
      <c r="BD5" s="39"/>
      <c r="BE5" s="173"/>
      <c r="BF5" s="17"/>
      <c r="BG5" s="15"/>
      <c r="BH5" s="18"/>
      <c r="BI5" s="15"/>
      <c r="BJ5" s="18"/>
      <c r="BK5" s="15"/>
      <c r="BL5" s="18"/>
      <c r="BM5" s="15"/>
      <c r="BN5" s="18"/>
      <c r="BO5" s="13"/>
      <c r="BP5" s="148"/>
      <c r="BQ5" s="149"/>
      <c r="BR5" s="149"/>
    </row>
    <row r="6" spans="1:70" s="10" customFormat="1" ht="14.25">
      <c r="A6" s="19" t="s">
        <v>71</v>
      </c>
      <c r="B6" s="20">
        <v>33.2</v>
      </c>
      <c r="C6" s="21">
        <v>32.1</v>
      </c>
      <c r="D6" s="20">
        <v>48.2</v>
      </c>
      <c r="E6" s="22">
        <v>47.576999999999984</v>
      </c>
      <c r="F6" s="20">
        <v>80.2</v>
      </c>
      <c r="G6" s="21">
        <v>47.7</v>
      </c>
      <c r="H6" s="20">
        <v>45.6</v>
      </c>
      <c r="I6" s="22">
        <v>87.01999999999997</v>
      </c>
      <c r="J6" s="20">
        <v>102.4</v>
      </c>
      <c r="K6" s="21">
        <v>97.2</v>
      </c>
      <c r="L6" s="20">
        <v>134.5</v>
      </c>
      <c r="M6" s="22">
        <v>139.126</v>
      </c>
      <c r="N6" s="20">
        <v>189.5</v>
      </c>
      <c r="O6" s="21">
        <v>193.9</v>
      </c>
      <c r="P6" s="20">
        <v>138.7</v>
      </c>
      <c r="Q6" s="22">
        <v>169.1</v>
      </c>
      <c r="R6" s="20">
        <v>206.5</v>
      </c>
      <c r="S6" s="21">
        <v>167.5</v>
      </c>
      <c r="T6" s="20">
        <v>179.4</v>
      </c>
      <c r="U6" s="22">
        <v>191.3</v>
      </c>
      <c r="V6" s="21">
        <v>183.3</v>
      </c>
      <c r="W6" s="21">
        <v>161.4</v>
      </c>
      <c r="X6" s="21">
        <v>147.6</v>
      </c>
      <c r="Y6" s="22">
        <v>166.8</v>
      </c>
      <c r="Z6" s="21">
        <v>163.9</v>
      </c>
      <c r="AA6" s="21">
        <v>195.1</v>
      </c>
      <c r="AB6" s="21">
        <v>233.4</v>
      </c>
      <c r="AC6" s="22">
        <v>232</v>
      </c>
      <c r="AD6" s="21">
        <v>232.3</v>
      </c>
      <c r="AE6" s="21">
        <v>232.4</v>
      </c>
      <c r="AF6" s="21">
        <v>174.5</v>
      </c>
      <c r="AG6" s="22">
        <v>184.2</v>
      </c>
      <c r="AH6" s="21">
        <v>194.4</v>
      </c>
      <c r="AI6" s="21">
        <v>145.1</v>
      </c>
      <c r="AJ6" s="21">
        <v>184.2</v>
      </c>
      <c r="AK6" s="22">
        <v>153.9</v>
      </c>
      <c r="AL6" s="21">
        <v>156.2</v>
      </c>
      <c r="AM6" s="21">
        <v>127.4</v>
      </c>
      <c r="AN6" s="21">
        <v>119.9</v>
      </c>
      <c r="AO6" s="22">
        <v>121.1</v>
      </c>
      <c r="AP6" s="21">
        <v>149.9</v>
      </c>
      <c r="AQ6" s="23">
        <v>137.3</v>
      </c>
      <c r="AR6" s="21">
        <v>148.126</v>
      </c>
      <c r="AS6" s="22">
        <v>162.4</v>
      </c>
      <c r="AT6" s="21">
        <v>181.4</v>
      </c>
      <c r="AU6" s="23">
        <v>156.6</v>
      </c>
      <c r="AV6" s="21">
        <v>160.1</v>
      </c>
      <c r="AW6" s="53">
        <v>194.2</v>
      </c>
      <c r="AX6" s="23">
        <v>238.336</v>
      </c>
      <c r="AY6" s="23">
        <v>217.138</v>
      </c>
      <c r="AZ6" s="23">
        <v>209.689</v>
      </c>
      <c r="BA6" s="33">
        <v>226.686</v>
      </c>
      <c r="BB6" s="23">
        <v>217.248</v>
      </c>
      <c r="BC6" s="23">
        <v>195.382</v>
      </c>
      <c r="BD6" s="23">
        <v>198.957</v>
      </c>
      <c r="BE6" s="173"/>
      <c r="BF6" s="88">
        <f>SUM(B6:E6)</f>
        <v>161.077</v>
      </c>
      <c r="BG6" s="86">
        <f>SUM(F6:I6)</f>
        <v>260.52</v>
      </c>
      <c r="BH6" s="86">
        <f>SUM(J6:M6)</f>
        <v>473.226</v>
      </c>
      <c r="BI6" s="86">
        <f>SUM(N6:Q6)</f>
        <v>691.1999999999999</v>
      </c>
      <c r="BJ6" s="86">
        <f>SUM(R6:U6)</f>
        <v>744.7</v>
      </c>
      <c r="BK6" s="86">
        <f>SUM(V6:Y6)</f>
        <v>659.1000000000001</v>
      </c>
      <c r="BL6" s="86">
        <f>SUM(Z6:AC6)</f>
        <v>824.4</v>
      </c>
      <c r="BM6" s="86">
        <f>SUM(AD6:AG6)</f>
        <v>823.4000000000001</v>
      </c>
      <c r="BN6" s="86">
        <f>SUM(AH6:AK6)</f>
        <v>677.6</v>
      </c>
      <c r="BO6" s="88">
        <f>SUM(AL6:AO6)</f>
        <v>524.6</v>
      </c>
      <c r="BP6" s="88">
        <f>SUM(AP6:AS6)</f>
        <v>597.726</v>
      </c>
      <c r="BQ6" s="88">
        <f>SUM(AT6:AW6)</f>
        <v>692.3</v>
      </c>
      <c r="BR6" s="88">
        <f>SUM(AX6:BA6)</f>
        <v>891.849</v>
      </c>
    </row>
    <row r="7" spans="1:70" ht="14.25">
      <c r="A7" s="24" t="s">
        <v>72</v>
      </c>
      <c r="B7" s="20">
        <v>-7.6</v>
      </c>
      <c r="C7" s="21">
        <v>-8.4</v>
      </c>
      <c r="D7" s="20">
        <v>-11.1</v>
      </c>
      <c r="E7" s="22">
        <v>-12.423000000000004</v>
      </c>
      <c r="F7" s="20">
        <v>-20.8</v>
      </c>
      <c r="G7" s="21">
        <v>-12.2</v>
      </c>
      <c r="H7" s="20">
        <v>-14.5</v>
      </c>
      <c r="I7" s="22">
        <v>-36.852999999999994</v>
      </c>
      <c r="J7" s="20">
        <v>-44.5</v>
      </c>
      <c r="K7" s="21">
        <v>-41.6</v>
      </c>
      <c r="L7" s="20">
        <v>-55.4</v>
      </c>
      <c r="M7" s="22">
        <v>-53.553</v>
      </c>
      <c r="N7" s="20">
        <v>-70.8</v>
      </c>
      <c r="O7" s="21">
        <v>-77</v>
      </c>
      <c r="P7" s="20">
        <v>-57.3</v>
      </c>
      <c r="Q7" s="22">
        <v>-64.7</v>
      </c>
      <c r="R7" s="20">
        <v>-79.1</v>
      </c>
      <c r="S7" s="21">
        <v>-66.7</v>
      </c>
      <c r="T7" s="20">
        <v>-64.2</v>
      </c>
      <c r="U7" s="22">
        <v>-73.8</v>
      </c>
      <c r="V7" s="21">
        <v>-69.1</v>
      </c>
      <c r="W7" s="21">
        <v>-65.9</v>
      </c>
      <c r="X7" s="21">
        <v>-54.8</v>
      </c>
      <c r="Y7" s="22">
        <v>-60.8</v>
      </c>
      <c r="Z7" s="21">
        <v>-64.7</v>
      </c>
      <c r="AA7" s="21">
        <v>-63.3</v>
      </c>
      <c r="AB7" s="21">
        <v>-64.9</v>
      </c>
      <c r="AC7" s="22">
        <v>-66.4</v>
      </c>
      <c r="AD7" s="23">
        <v>-68</v>
      </c>
      <c r="AE7" s="23">
        <v>-72.7</v>
      </c>
      <c r="AF7" s="23">
        <v>-64.4</v>
      </c>
      <c r="AG7" s="33">
        <v>-61.1</v>
      </c>
      <c r="AH7" s="23">
        <v>-61.58</v>
      </c>
      <c r="AI7" s="23">
        <v>-52.6</v>
      </c>
      <c r="AJ7" s="23">
        <v>-55.9</v>
      </c>
      <c r="AK7" s="33">
        <v>-47.3</v>
      </c>
      <c r="AL7" s="23">
        <v>-49.1</v>
      </c>
      <c r="AM7" s="23">
        <v>-46.8</v>
      </c>
      <c r="AN7" s="23">
        <v>-40.8</v>
      </c>
      <c r="AO7" s="33">
        <v>-43.7</v>
      </c>
      <c r="AP7" s="23">
        <v>-48.6</v>
      </c>
      <c r="AQ7" s="23">
        <v>-46.2</v>
      </c>
      <c r="AR7" s="23">
        <v>-47.727000000000004</v>
      </c>
      <c r="AS7" s="33">
        <v>-51.8</v>
      </c>
      <c r="AT7" s="23">
        <v>-54.3</v>
      </c>
      <c r="AU7" s="23">
        <v>-49</v>
      </c>
      <c r="AV7" s="23">
        <v>-50.3</v>
      </c>
      <c r="AW7" s="76">
        <v>-60.5</v>
      </c>
      <c r="AX7" s="23">
        <v>-71.333</v>
      </c>
      <c r="AY7" s="23">
        <v>-72.104</v>
      </c>
      <c r="AZ7" s="23">
        <v>-61.796</v>
      </c>
      <c r="BA7" s="33">
        <v>-61.963</v>
      </c>
      <c r="BB7" s="23">
        <v>-64.433</v>
      </c>
      <c r="BC7" s="23">
        <v>-57.23</v>
      </c>
      <c r="BD7" s="23">
        <v>-56.651</v>
      </c>
      <c r="BE7" s="173"/>
      <c r="BF7" s="88">
        <f>SUM(B7:E7)</f>
        <v>-39.523</v>
      </c>
      <c r="BG7" s="86">
        <f>SUM(F7:I7)</f>
        <v>-84.353</v>
      </c>
      <c r="BH7" s="86">
        <f>SUM(J7:M7)</f>
        <v>-195.053</v>
      </c>
      <c r="BI7" s="86">
        <f>SUM(N7:Q7)</f>
        <v>-269.8</v>
      </c>
      <c r="BJ7" s="86">
        <f>SUM(R7:U7)</f>
        <v>-283.8</v>
      </c>
      <c r="BK7" s="86">
        <f>SUM(V7:Y7)</f>
        <v>-250.60000000000002</v>
      </c>
      <c r="BL7" s="86">
        <f>SUM(Z7:AC7)</f>
        <v>-259.3</v>
      </c>
      <c r="BM7" s="86">
        <f>SUM(AD7:AG7)</f>
        <v>-266.2</v>
      </c>
      <c r="BN7" s="86">
        <f>SUM(AH7:AK7)</f>
        <v>-217.38</v>
      </c>
      <c r="BO7" s="88">
        <f>SUM(AL7:AO7)</f>
        <v>-180.39999999999998</v>
      </c>
      <c r="BP7" s="88">
        <f>SUM(AP7:AS7)</f>
        <v>-194.327</v>
      </c>
      <c r="BQ7" s="88">
        <f>SUM(AT7:AW7)</f>
        <v>-214.1</v>
      </c>
      <c r="BR7" s="88">
        <f>SUM(AX7:BA7)</f>
        <v>-267.196</v>
      </c>
    </row>
    <row r="8" spans="1:70" ht="13.5">
      <c r="A8" s="16" t="s">
        <v>73</v>
      </c>
      <c r="B8" s="25">
        <f aca="true" t="shared" si="0" ref="B8:AX8">SUM(B6:B7)</f>
        <v>25.6</v>
      </c>
      <c r="C8" s="25">
        <f t="shared" si="0"/>
        <v>23.700000000000003</v>
      </c>
      <c r="D8" s="25">
        <f t="shared" si="0"/>
        <v>37.1</v>
      </c>
      <c r="E8" s="26">
        <f t="shared" si="0"/>
        <v>35.15399999999998</v>
      </c>
      <c r="F8" s="25">
        <f t="shared" si="0"/>
        <v>59.400000000000006</v>
      </c>
      <c r="G8" s="25">
        <f t="shared" si="0"/>
        <v>35.5</v>
      </c>
      <c r="H8" s="25">
        <f t="shared" si="0"/>
        <v>31.1</v>
      </c>
      <c r="I8" s="26">
        <f t="shared" si="0"/>
        <v>50.16699999999997</v>
      </c>
      <c r="J8" s="25">
        <f t="shared" si="0"/>
        <v>57.900000000000006</v>
      </c>
      <c r="K8" s="25">
        <f t="shared" si="0"/>
        <v>55.6</v>
      </c>
      <c r="L8" s="25">
        <f t="shared" si="0"/>
        <v>79.1</v>
      </c>
      <c r="M8" s="26">
        <f t="shared" si="0"/>
        <v>85.57300000000001</v>
      </c>
      <c r="N8" s="25">
        <f t="shared" si="0"/>
        <v>118.7</v>
      </c>
      <c r="O8" s="25">
        <f t="shared" si="0"/>
        <v>116.9</v>
      </c>
      <c r="P8" s="25">
        <f t="shared" si="0"/>
        <v>81.39999999999999</v>
      </c>
      <c r="Q8" s="26">
        <f t="shared" si="0"/>
        <v>104.39999999999999</v>
      </c>
      <c r="R8" s="25">
        <f t="shared" si="0"/>
        <v>127.4</v>
      </c>
      <c r="S8" s="25">
        <f t="shared" si="0"/>
        <v>100.8</v>
      </c>
      <c r="T8" s="25">
        <f t="shared" si="0"/>
        <v>115.2</v>
      </c>
      <c r="U8" s="26">
        <f t="shared" si="0"/>
        <v>117.50000000000001</v>
      </c>
      <c r="V8" s="25">
        <f t="shared" si="0"/>
        <v>114.20000000000002</v>
      </c>
      <c r="W8" s="25">
        <f t="shared" si="0"/>
        <v>95.5</v>
      </c>
      <c r="X8" s="25">
        <f t="shared" si="0"/>
        <v>92.8</v>
      </c>
      <c r="Y8" s="26">
        <f t="shared" si="0"/>
        <v>106.00000000000001</v>
      </c>
      <c r="Z8" s="25">
        <f t="shared" si="0"/>
        <v>99.2</v>
      </c>
      <c r="AA8" s="25">
        <f t="shared" si="0"/>
        <v>131.8</v>
      </c>
      <c r="AB8" s="25">
        <f t="shared" si="0"/>
        <v>168.5</v>
      </c>
      <c r="AC8" s="26">
        <f t="shared" si="0"/>
        <v>165.6</v>
      </c>
      <c r="AD8" s="25">
        <f t="shared" si="0"/>
        <v>164.3</v>
      </c>
      <c r="AE8" s="25">
        <f t="shared" si="0"/>
        <v>159.7</v>
      </c>
      <c r="AF8" s="25">
        <f t="shared" si="0"/>
        <v>110.1</v>
      </c>
      <c r="AG8" s="26">
        <f t="shared" si="0"/>
        <v>123.1</v>
      </c>
      <c r="AH8" s="25">
        <f t="shared" si="0"/>
        <v>132.82</v>
      </c>
      <c r="AI8" s="25">
        <f t="shared" si="0"/>
        <v>92.5</v>
      </c>
      <c r="AJ8" s="25">
        <f t="shared" si="0"/>
        <v>128.29999999999998</v>
      </c>
      <c r="AK8" s="26">
        <f t="shared" si="0"/>
        <v>106.60000000000001</v>
      </c>
      <c r="AL8" s="25">
        <f t="shared" si="0"/>
        <v>107.1</v>
      </c>
      <c r="AM8" s="25">
        <f t="shared" si="0"/>
        <v>80.60000000000001</v>
      </c>
      <c r="AN8" s="25">
        <f t="shared" si="0"/>
        <v>79.10000000000001</v>
      </c>
      <c r="AO8" s="26">
        <f t="shared" si="0"/>
        <v>77.39999999999999</v>
      </c>
      <c r="AP8" s="25">
        <f t="shared" si="0"/>
        <v>101.30000000000001</v>
      </c>
      <c r="AQ8" s="27">
        <f t="shared" si="0"/>
        <v>91.10000000000001</v>
      </c>
      <c r="AR8" s="25">
        <f t="shared" si="0"/>
        <v>100.399</v>
      </c>
      <c r="AS8" s="26">
        <f t="shared" si="0"/>
        <v>110.60000000000001</v>
      </c>
      <c r="AT8" s="25">
        <f t="shared" si="0"/>
        <v>127.10000000000001</v>
      </c>
      <c r="AU8" s="27">
        <f t="shared" si="0"/>
        <v>107.6</v>
      </c>
      <c r="AV8" s="25">
        <f t="shared" si="0"/>
        <v>109.8</v>
      </c>
      <c r="AW8" s="196">
        <f t="shared" si="0"/>
        <v>133.7</v>
      </c>
      <c r="AX8" s="27">
        <f t="shared" si="0"/>
        <v>167.00300000000001</v>
      </c>
      <c r="AY8" s="27">
        <f aca="true" t="shared" si="1" ref="AY8:BD8">SUM(AY6:AY7)</f>
        <v>145.034</v>
      </c>
      <c r="AZ8" s="27">
        <f t="shared" si="1"/>
        <v>147.893</v>
      </c>
      <c r="BA8" s="26">
        <f t="shared" si="1"/>
        <v>164.723</v>
      </c>
      <c r="BB8" s="27">
        <f t="shared" si="1"/>
        <v>152.815</v>
      </c>
      <c r="BC8" s="27">
        <f t="shared" si="1"/>
        <v>138.15200000000002</v>
      </c>
      <c r="BD8" s="27">
        <f t="shared" si="1"/>
        <v>142.30599999999998</v>
      </c>
      <c r="BE8" s="173"/>
      <c r="BF8" s="158">
        <f aca="true" t="shared" si="2" ref="BF8:BQ8">SUM(BF6:BF7)</f>
        <v>121.554</v>
      </c>
      <c r="BG8" s="159">
        <f t="shared" si="2"/>
        <v>176.16699999999997</v>
      </c>
      <c r="BH8" s="159">
        <f t="shared" si="2"/>
        <v>278.173</v>
      </c>
      <c r="BI8" s="159">
        <f t="shared" si="2"/>
        <v>421.3999999999999</v>
      </c>
      <c r="BJ8" s="159">
        <f t="shared" si="2"/>
        <v>460.90000000000003</v>
      </c>
      <c r="BK8" s="159">
        <f t="shared" si="2"/>
        <v>408.5000000000001</v>
      </c>
      <c r="BL8" s="159">
        <f t="shared" si="2"/>
        <v>565.0999999999999</v>
      </c>
      <c r="BM8" s="159">
        <f t="shared" si="2"/>
        <v>557.2</v>
      </c>
      <c r="BN8" s="159">
        <f t="shared" si="2"/>
        <v>460.22</v>
      </c>
      <c r="BO8" s="158">
        <f t="shared" si="2"/>
        <v>344.20000000000005</v>
      </c>
      <c r="BP8" s="158">
        <f t="shared" si="2"/>
        <v>403.399</v>
      </c>
      <c r="BQ8" s="158">
        <f t="shared" si="2"/>
        <v>478.19999999999993</v>
      </c>
      <c r="BR8" s="158">
        <f>SUM(BR6:BR7)</f>
        <v>624.653</v>
      </c>
    </row>
    <row r="9" spans="1:70" s="4" customFormat="1" ht="14.25">
      <c r="A9" s="166" t="s">
        <v>112</v>
      </c>
      <c r="B9" s="28">
        <v>0.9</v>
      </c>
      <c r="C9" s="29">
        <v>1</v>
      </c>
      <c r="D9" s="28">
        <v>1</v>
      </c>
      <c r="E9" s="30">
        <v>1.2</v>
      </c>
      <c r="F9" s="28">
        <v>1.5</v>
      </c>
      <c r="G9" s="29">
        <v>1.8</v>
      </c>
      <c r="H9" s="28">
        <v>1.8</v>
      </c>
      <c r="I9" s="30">
        <v>1.8</v>
      </c>
      <c r="J9" s="28">
        <v>5.2</v>
      </c>
      <c r="K9" s="29">
        <v>2.2</v>
      </c>
      <c r="L9" s="28">
        <v>3.2</v>
      </c>
      <c r="M9" s="30">
        <v>6.6</v>
      </c>
      <c r="N9" s="28">
        <v>9.5</v>
      </c>
      <c r="O9" s="29">
        <v>10.4</v>
      </c>
      <c r="P9" s="28">
        <v>7.1</v>
      </c>
      <c r="Q9" s="30">
        <v>9.5</v>
      </c>
      <c r="R9" s="28">
        <v>12.8</v>
      </c>
      <c r="S9" s="29">
        <v>11.6</v>
      </c>
      <c r="T9" s="28">
        <v>19.6</v>
      </c>
      <c r="U9" s="30">
        <v>16.3</v>
      </c>
      <c r="V9" s="29">
        <v>14.3</v>
      </c>
      <c r="W9" s="29">
        <v>10.2</v>
      </c>
      <c r="X9" s="29">
        <v>6.6</v>
      </c>
      <c r="Y9" s="30">
        <v>3.8</v>
      </c>
      <c r="Z9" s="29">
        <v>4.9</v>
      </c>
      <c r="AA9" s="29">
        <v>5.3</v>
      </c>
      <c r="AB9" s="29">
        <v>23.6</v>
      </c>
      <c r="AC9" s="30">
        <v>27.5</v>
      </c>
      <c r="AD9" s="29">
        <v>23.2</v>
      </c>
      <c r="AE9" s="29">
        <v>8.9</v>
      </c>
      <c r="AF9" s="29">
        <v>15.6</v>
      </c>
      <c r="AG9" s="30">
        <v>16.7</v>
      </c>
      <c r="AH9" s="29">
        <v>14.7</v>
      </c>
      <c r="AI9" s="29">
        <v>15</v>
      </c>
      <c r="AJ9" s="29">
        <v>19.6</v>
      </c>
      <c r="AK9" s="30">
        <v>17.3</v>
      </c>
      <c r="AL9" s="29">
        <v>10.3</v>
      </c>
      <c r="AM9" s="29">
        <v>16.7</v>
      </c>
      <c r="AN9" s="29">
        <v>15.9</v>
      </c>
      <c r="AO9" s="30">
        <v>17.5</v>
      </c>
      <c r="AP9" s="29">
        <v>18</v>
      </c>
      <c r="AQ9" s="29">
        <v>18</v>
      </c>
      <c r="AR9" s="29">
        <v>19.1</v>
      </c>
      <c r="AS9" s="30">
        <v>21.5</v>
      </c>
      <c r="AT9" s="29">
        <v>21.6</v>
      </c>
      <c r="AU9" s="29">
        <v>27.8</v>
      </c>
      <c r="AV9" s="29">
        <v>28.6</v>
      </c>
      <c r="AW9" s="197">
        <v>29.278</v>
      </c>
      <c r="AX9" s="29">
        <v>33.32900000000001</v>
      </c>
      <c r="AY9" s="165">
        <v>37.206</v>
      </c>
      <c r="AZ9" s="165">
        <v>36.042</v>
      </c>
      <c r="BA9" s="178">
        <v>34.51</v>
      </c>
      <c r="BB9" s="165">
        <v>31.063</v>
      </c>
      <c r="BC9" s="165">
        <v>29.4</v>
      </c>
      <c r="BD9" s="165">
        <v>32.007</v>
      </c>
      <c r="BE9" s="173"/>
      <c r="BF9" s="88">
        <f>SUM(B9:E9)</f>
        <v>4.1</v>
      </c>
      <c r="BG9" s="86">
        <f>SUM(F9:I9)</f>
        <v>6.8999999999999995</v>
      </c>
      <c r="BH9" s="86">
        <f>SUM(J9:M9)</f>
        <v>17.200000000000003</v>
      </c>
      <c r="BI9" s="86">
        <f>SUM(N9:Q9)</f>
        <v>36.5</v>
      </c>
      <c r="BJ9" s="86">
        <f>SUM(R9:U9)</f>
        <v>60.3</v>
      </c>
      <c r="BK9" s="86">
        <f>SUM(V9:Y9)</f>
        <v>34.9</v>
      </c>
      <c r="BL9" s="86">
        <f>SUM(Z9:AC9)</f>
        <v>61.3</v>
      </c>
      <c r="BM9" s="86">
        <f>SUM(AD9:AG9)</f>
        <v>64.4</v>
      </c>
      <c r="BN9" s="86">
        <f>SUM(AH9:AK9)</f>
        <v>66.6</v>
      </c>
      <c r="BO9" s="88">
        <f>SUM(AL9:AO9)</f>
        <v>60.4</v>
      </c>
      <c r="BP9" s="88">
        <f>SUM(AP9:AS9)</f>
        <v>76.6</v>
      </c>
      <c r="BQ9" s="88">
        <f>SUM(AT9:AW9)</f>
        <v>107.27799999999999</v>
      </c>
      <c r="BR9" s="88">
        <f>SUM(AX9:BA9)</f>
        <v>141.08700000000002</v>
      </c>
    </row>
    <row r="10" spans="1:70" ht="14.25">
      <c r="A10" s="11"/>
      <c r="B10" s="20"/>
      <c r="C10" s="21"/>
      <c r="D10" s="20"/>
      <c r="E10" s="22"/>
      <c r="F10" s="20"/>
      <c r="G10" s="21"/>
      <c r="H10" s="20"/>
      <c r="I10" s="22"/>
      <c r="J10" s="20"/>
      <c r="K10" s="21"/>
      <c r="L10" s="20"/>
      <c r="M10" s="22"/>
      <c r="N10" s="20"/>
      <c r="O10" s="21"/>
      <c r="P10" s="20"/>
      <c r="Q10" s="22"/>
      <c r="R10" s="20"/>
      <c r="S10" s="21"/>
      <c r="T10" s="20"/>
      <c r="U10" s="22"/>
      <c r="V10" s="21"/>
      <c r="W10" s="21"/>
      <c r="X10" s="21"/>
      <c r="Y10" s="22"/>
      <c r="Z10" s="21"/>
      <c r="AA10" s="21"/>
      <c r="AB10" s="21"/>
      <c r="AC10" s="22"/>
      <c r="AD10" s="21"/>
      <c r="AE10" s="21"/>
      <c r="AF10" s="21"/>
      <c r="AG10" s="22"/>
      <c r="AH10" s="21"/>
      <c r="AI10" s="21"/>
      <c r="AJ10" s="21"/>
      <c r="AK10" s="22"/>
      <c r="AL10" s="21"/>
      <c r="AM10" s="21"/>
      <c r="AN10" s="21"/>
      <c r="AO10" s="22"/>
      <c r="AP10" s="21"/>
      <c r="AQ10" s="23"/>
      <c r="AR10" s="21"/>
      <c r="AS10" s="22"/>
      <c r="AT10" s="21"/>
      <c r="AU10" s="23"/>
      <c r="AV10" s="21"/>
      <c r="AW10" s="53"/>
      <c r="AX10" s="23"/>
      <c r="AY10" s="23"/>
      <c r="AZ10" s="23"/>
      <c r="BA10" s="33"/>
      <c r="BB10" s="34"/>
      <c r="BC10" s="34"/>
      <c r="BD10" s="34"/>
      <c r="BE10" s="173"/>
      <c r="BF10" s="88"/>
      <c r="BG10" s="86"/>
      <c r="BH10" s="86"/>
      <c r="BI10" s="86"/>
      <c r="BJ10" s="86"/>
      <c r="BK10" s="86"/>
      <c r="BL10" s="86"/>
      <c r="BM10" s="86"/>
      <c r="BN10" s="86"/>
      <c r="BO10" s="88"/>
      <c r="BP10" s="88"/>
      <c r="BQ10" s="88"/>
      <c r="BR10" s="88"/>
    </row>
    <row r="11" spans="1:70" ht="14.25">
      <c r="A11" s="24" t="s">
        <v>2</v>
      </c>
      <c r="B11" s="20">
        <v>16.9</v>
      </c>
      <c r="C11" s="21">
        <v>16.6</v>
      </c>
      <c r="D11" s="20">
        <v>16.6</v>
      </c>
      <c r="E11" s="22">
        <v>17.490000000000002</v>
      </c>
      <c r="F11" s="20">
        <v>22.3</v>
      </c>
      <c r="G11" s="21">
        <v>23.3</v>
      </c>
      <c r="H11" s="20">
        <v>22.9</v>
      </c>
      <c r="I11" s="22">
        <v>29.150000000000006</v>
      </c>
      <c r="J11" s="20">
        <v>31</v>
      </c>
      <c r="K11" s="21">
        <v>34</v>
      </c>
      <c r="L11" s="20">
        <v>39.8</v>
      </c>
      <c r="M11" s="22">
        <v>45.31600000000002</v>
      </c>
      <c r="N11" s="20">
        <v>53.4</v>
      </c>
      <c r="O11" s="21">
        <v>66.7</v>
      </c>
      <c r="P11" s="20">
        <v>69.3</v>
      </c>
      <c r="Q11" s="22">
        <v>79.9</v>
      </c>
      <c r="R11" s="20">
        <v>94.8</v>
      </c>
      <c r="S11" s="21">
        <v>105.3</v>
      </c>
      <c r="T11" s="20">
        <v>113.2</v>
      </c>
      <c r="U11" s="22">
        <v>121.2</v>
      </c>
      <c r="V11" s="21">
        <v>122.2</v>
      </c>
      <c r="W11" s="21">
        <v>127.9</v>
      </c>
      <c r="X11" s="21">
        <v>126.6</v>
      </c>
      <c r="Y11" s="22">
        <v>91</v>
      </c>
      <c r="Z11" s="21">
        <v>59.9</v>
      </c>
      <c r="AA11" s="21">
        <v>48.6</v>
      </c>
      <c r="AB11" s="21">
        <v>66.1</v>
      </c>
      <c r="AC11" s="22">
        <v>74.5</v>
      </c>
      <c r="AD11" s="21">
        <v>79.3</v>
      </c>
      <c r="AE11" s="21">
        <v>87.6</v>
      </c>
      <c r="AF11" s="21">
        <v>76.6</v>
      </c>
      <c r="AG11" s="22">
        <v>125.3</v>
      </c>
      <c r="AH11" s="21">
        <v>144.5</v>
      </c>
      <c r="AI11" s="21">
        <v>151.5</v>
      </c>
      <c r="AJ11" s="21">
        <v>148.5</v>
      </c>
      <c r="AK11" s="22">
        <v>160.1</v>
      </c>
      <c r="AL11" s="21">
        <v>154.3</v>
      </c>
      <c r="AM11" s="21">
        <v>147.6</v>
      </c>
      <c r="AN11" s="21">
        <v>142.6</v>
      </c>
      <c r="AO11" s="22">
        <v>140.6</v>
      </c>
      <c r="AP11" s="21">
        <v>131.9</v>
      </c>
      <c r="AQ11" s="23">
        <v>131.9</v>
      </c>
      <c r="AR11" s="21">
        <v>131.90200000000002</v>
      </c>
      <c r="AS11" s="22">
        <v>136.8</v>
      </c>
      <c r="AT11" s="21">
        <v>133.1</v>
      </c>
      <c r="AU11" s="23">
        <v>136.7</v>
      </c>
      <c r="AV11" s="21">
        <v>133.5</v>
      </c>
      <c r="AW11" s="53">
        <v>125.5</v>
      </c>
      <c r="AX11" s="23">
        <v>119.355</v>
      </c>
      <c r="AY11" s="23">
        <v>113.955</v>
      </c>
      <c r="AZ11" s="23">
        <v>109.78</v>
      </c>
      <c r="BA11" s="33">
        <v>107.934</v>
      </c>
      <c r="BB11" s="23">
        <v>108.384</v>
      </c>
      <c r="BC11" s="23">
        <v>107.526</v>
      </c>
      <c r="BD11" s="23">
        <v>107.57</v>
      </c>
      <c r="BE11" s="173"/>
      <c r="BF11" s="88">
        <f>SUM(B11:E11)</f>
        <v>67.59</v>
      </c>
      <c r="BG11" s="86">
        <f>SUM(F11:I11)</f>
        <v>97.65</v>
      </c>
      <c r="BH11" s="86">
        <f>SUM(J11:M11)</f>
        <v>150.116</v>
      </c>
      <c r="BI11" s="86">
        <f>SUM(N11:Q11)</f>
        <v>269.29999999999995</v>
      </c>
      <c r="BJ11" s="86">
        <f>SUM(R11:U11)</f>
        <v>434.5</v>
      </c>
      <c r="BK11" s="86">
        <f>SUM(V11:Y11)</f>
        <v>467.70000000000005</v>
      </c>
      <c r="BL11" s="86">
        <f>SUM(Z11:AC11)</f>
        <v>249.1</v>
      </c>
      <c r="BM11" s="86">
        <f>SUM(AD11:AG11)</f>
        <v>368.79999999999995</v>
      </c>
      <c r="BN11" s="86">
        <f>SUM(AH11:AK11)</f>
        <v>604.6</v>
      </c>
      <c r="BO11" s="88">
        <f>SUM(AL11:AO11)</f>
        <v>585.1</v>
      </c>
      <c r="BP11" s="88">
        <f>SUM(AP11:AS11)</f>
        <v>532.502</v>
      </c>
      <c r="BQ11" s="88">
        <f>SUM(AT11:AW11)</f>
        <v>528.8</v>
      </c>
      <c r="BR11" s="88">
        <f>SUM(AX11:BA11)</f>
        <v>451.024</v>
      </c>
    </row>
    <row r="12" spans="1:70" ht="14.25">
      <c r="A12" s="24" t="s">
        <v>3</v>
      </c>
      <c r="B12" s="20">
        <v>-6.5</v>
      </c>
      <c r="C12" s="21">
        <v>-5.8</v>
      </c>
      <c r="D12" s="20">
        <v>-4.2</v>
      </c>
      <c r="E12" s="22">
        <v>-3.838000000000001</v>
      </c>
      <c r="F12" s="20">
        <v>-3.8</v>
      </c>
      <c r="G12" s="21">
        <v>-2.4</v>
      </c>
      <c r="H12" s="20">
        <v>-2.2</v>
      </c>
      <c r="I12" s="22">
        <v>-4.978999999999999</v>
      </c>
      <c r="J12" s="20">
        <v>-5.6</v>
      </c>
      <c r="K12" s="21">
        <v>-6.7</v>
      </c>
      <c r="L12" s="20">
        <v>-6.9</v>
      </c>
      <c r="M12" s="22">
        <v>-6.923</v>
      </c>
      <c r="N12" s="20">
        <v>-10.3</v>
      </c>
      <c r="O12" s="21">
        <v>-15.2</v>
      </c>
      <c r="P12" s="20">
        <v>-18.9</v>
      </c>
      <c r="Q12" s="22">
        <v>-23.2</v>
      </c>
      <c r="R12" s="20">
        <v>-30</v>
      </c>
      <c r="S12" s="21">
        <v>-37</v>
      </c>
      <c r="T12" s="20">
        <v>-44.4</v>
      </c>
      <c r="U12" s="22">
        <v>-51.1</v>
      </c>
      <c r="V12" s="21">
        <v>-56.6</v>
      </c>
      <c r="W12" s="21">
        <v>-59.6</v>
      </c>
      <c r="X12" s="21">
        <v>-58.9</v>
      </c>
      <c r="Y12" s="22">
        <v>-41.1</v>
      </c>
      <c r="Z12" s="21">
        <v>-17.6</v>
      </c>
      <c r="AA12" s="21">
        <v>-7.7</v>
      </c>
      <c r="AB12" s="21">
        <v>-10.9</v>
      </c>
      <c r="AC12" s="22">
        <v>-8.6</v>
      </c>
      <c r="AD12" s="21">
        <v>-8.699999</v>
      </c>
      <c r="AE12" s="21">
        <v>-10.166720000000002</v>
      </c>
      <c r="AF12" s="21">
        <v>-11.03414934</v>
      </c>
      <c r="AG12" s="22">
        <v>-14.857462989999998</v>
      </c>
      <c r="AH12" s="21">
        <v>-11.2425</v>
      </c>
      <c r="AI12" s="21">
        <v>-12.592499989999999</v>
      </c>
      <c r="AJ12" s="21">
        <v>-17.075376570000003</v>
      </c>
      <c r="AK12" s="22">
        <v>-18.492499990000002</v>
      </c>
      <c r="AL12" s="21">
        <v>-18.078599999999998</v>
      </c>
      <c r="AM12" s="21">
        <v>-18.1286</v>
      </c>
      <c r="AN12" s="21">
        <v>-19.797265040000003</v>
      </c>
      <c r="AO12" s="22">
        <v>-16.57866</v>
      </c>
      <c r="AP12" s="21">
        <v>-14.215</v>
      </c>
      <c r="AQ12" s="23">
        <v>-13.469072</v>
      </c>
      <c r="AR12" s="21">
        <v>-13.985093</v>
      </c>
      <c r="AS12" s="22">
        <v>-14.208345</v>
      </c>
      <c r="AT12" s="21">
        <v>-14.23417136</v>
      </c>
      <c r="AU12" s="23">
        <v>-15.317681</v>
      </c>
      <c r="AV12" s="21">
        <v>-14.602041</v>
      </c>
      <c r="AW12" s="53">
        <v>-13.125568</v>
      </c>
      <c r="AX12" s="23">
        <v>-10.880178</v>
      </c>
      <c r="AY12" s="23">
        <v>-10.352774</v>
      </c>
      <c r="AZ12" s="23">
        <v>-11.98150764</v>
      </c>
      <c r="BA12" s="33">
        <v>-11.237509</v>
      </c>
      <c r="BB12" s="23">
        <v>-9.75868835</v>
      </c>
      <c r="BC12" s="23">
        <v>-7.271312</v>
      </c>
      <c r="BD12" s="23">
        <v>-6.406</v>
      </c>
      <c r="BE12" s="173"/>
      <c r="BF12" s="88">
        <f>SUM(B12:E12)</f>
        <v>-20.338</v>
      </c>
      <c r="BG12" s="86">
        <f>SUM(F12:I12)</f>
        <v>-13.378999999999998</v>
      </c>
      <c r="BH12" s="86">
        <f>SUM(J12:M12)</f>
        <v>-26.123000000000005</v>
      </c>
      <c r="BI12" s="86">
        <f>SUM(N12:Q12)</f>
        <v>-67.6</v>
      </c>
      <c r="BJ12" s="86">
        <f>SUM(R12:U12)</f>
        <v>-162.5</v>
      </c>
      <c r="BK12" s="86">
        <f>SUM(V12:Y12)</f>
        <v>-216.2</v>
      </c>
      <c r="BL12" s="86">
        <f>SUM(Z12:AC12)</f>
        <v>-44.800000000000004</v>
      </c>
      <c r="BM12" s="86">
        <f>SUM(AD12:AG12)</f>
        <v>-44.758331330000004</v>
      </c>
      <c r="BN12" s="86">
        <f>SUM(AH12:AK12)</f>
        <v>-59.40287655</v>
      </c>
      <c r="BO12" s="88">
        <f>SUM(AL12:AO12)</f>
        <v>-72.58312504</v>
      </c>
      <c r="BP12" s="88">
        <f>SUM(AP12:AS12)</f>
        <v>-55.87751</v>
      </c>
      <c r="BQ12" s="88">
        <f>SUM(AT12:AW12)</f>
        <v>-57.27946136</v>
      </c>
      <c r="BR12" s="88">
        <f>SUM(AX12:BA12)</f>
        <v>-44.451968640000004</v>
      </c>
    </row>
    <row r="13" spans="1:70" ht="13.5">
      <c r="A13" s="16" t="s">
        <v>4</v>
      </c>
      <c r="B13" s="25">
        <f aca="true" t="shared" si="3" ref="B13:AX13">SUM(B11:B12)</f>
        <v>10.399999999999999</v>
      </c>
      <c r="C13" s="25">
        <f t="shared" si="3"/>
        <v>10.8</v>
      </c>
      <c r="D13" s="25">
        <f t="shared" si="3"/>
        <v>12.400000000000002</v>
      </c>
      <c r="E13" s="26">
        <f t="shared" si="3"/>
        <v>13.652000000000001</v>
      </c>
      <c r="F13" s="25">
        <f t="shared" si="3"/>
        <v>18.5</v>
      </c>
      <c r="G13" s="25">
        <f t="shared" si="3"/>
        <v>20.900000000000002</v>
      </c>
      <c r="H13" s="25">
        <f t="shared" si="3"/>
        <v>20.7</v>
      </c>
      <c r="I13" s="26">
        <f t="shared" si="3"/>
        <v>24.171000000000006</v>
      </c>
      <c r="J13" s="25">
        <f t="shared" si="3"/>
        <v>25.4</v>
      </c>
      <c r="K13" s="25">
        <f t="shared" si="3"/>
        <v>27.3</v>
      </c>
      <c r="L13" s="25">
        <f t="shared" si="3"/>
        <v>32.9</v>
      </c>
      <c r="M13" s="26">
        <f t="shared" si="3"/>
        <v>38.393000000000015</v>
      </c>
      <c r="N13" s="25">
        <f t="shared" si="3"/>
        <v>43.099999999999994</v>
      </c>
      <c r="O13" s="25">
        <f t="shared" si="3"/>
        <v>51.5</v>
      </c>
      <c r="P13" s="25">
        <f t="shared" si="3"/>
        <v>50.4</v>
      </c>
      <c r="Q13" s="26">
        <f t="shared" si="3"/>
        <v>56.7</v>
      </c>
      <c r="R13" s="25">
        <f t="shared" si="3"/>
        <v>64.8</v>
      </c>
      <c r="S13" s="25">
        <f t="shared" si="3"/>
        <v>68.3</v>
      </c>
      <c r="T13" s="25">
        <f t="shared" si="3"/>
        <v>68.80000000000001</v>
      </c>
      <c r="U13" s="26">
        <f t="shared" si="3"/>
        <v>70.1</v>
      </c>
      <c r="V13" s="25">
        <f t="shared" si="3"/>
        <v>65.6</v>
      </c>
      <c r="W13" s="25">
        <f t="shared" si="3"/>
        <v>68.30000000000001</v>
      </c>
      <c r="X13" s="25">
        <f t="shared" si="3"/>
        <v>67.69999999999999</v>
      </c>
      <c r="Y13" s="26">
        <f t="shared" si="3"/>
        <v>49.9</v>
      </c>
      <c r="Z13" s="25">
        <f t="shared" si="3"/>
        <v>42.3</v>
      </c>
      <c r="AA13" s="25">
        <f t="shared" si="3"/>
        <v>40.9</v>
      </c>
      <c r="AB13" s="25">
        <f t="shared" si="3"/>
        <v>55.199999999999996</v>
      </c>
      <c r="AC13" s="26">
        <f t="shared" si="3"/>
        <v>65.9</v>
      </c>
      <c r="AD13" s="25">
        <f t="shared" si="3"/>
        <v>70.60000099999999</v>
      </c>
      <c r="AE13" s="25">
        <f t="shared" si="3"/>
        <v>77.43328</v>
      </c>
      <c r="AF13" s="25">
        <f t="shared" si="3"/>
        <v>65.56585066</v>
      </c>
      <c r="AG13" s="26">
        <f t="shared" si="3"/>
        <v>110.44253701</v>
      </c>
      <c r="AH13" s="25">
        <f t="shared" si="3"/>
        <v>133.2575</v>
      </c>
      <c r="AI13" s="25">
        <f t="shared" si="3"/>
        <v>138.90750001</v>
      </c>
      <c r="AJ13" s="25">
        <f t="shared" si="3"/>
        <v>131.42462343</v>
      </c>
      <c r="AK13" s="26">
        <f t="shared" si="3"/>
        <v>141.60750001</v>
      </c>
      <c r="AL13" s="25">
        <f t="shared" si="3"/>
        <v>136.22140000000002</v>
      </c>
      <c r="AM13" s="25">
        <f t="shared" si="3"/>
        <v>129.4714</v>
      </c>
      <c r="AN13" s="25">
        <f t="shared" si="3"/>
        <v>122.80273496</v>
      </c>
      <c r="AO13" s="26">
        <f t="shared" si="3"/>
        <v>124.02134</v>
      </c>
      <c r="AP13" s="25">
        <f t="shared" si="3"/>
        <v>117.685</v>
      </c>
      <c r="AQ13" s="27">
        <f t="shared" si="3"/>
        <v>118.43092800000001</v>
      </c>
      <c r="AR13" s="25">
        <f t="shared" si="3"/>
        <v>117.91690700000001</v>
      </c>
      <c r="AS13" s="26">
        <f t="shared" si="3"/>
        <v>122.59165500000002</v>
      </c>
      <c r="AT13" s="25">
        <f t="shared" si="3"/>
        <v>118.86582863999999</v>
      </c>
      <c r="AU13" s="27">
        <f t="shared" si="3"/>
        <v>121.382319</v>
      </c>
      <c r="AV13" s="25">
        <f t="shared" si="3"/>
        <v>118.897959</v>
      </c>
      <c r="AW13" s="196">
        <f t="shared" si="3"/>
        <v>112.374432</v>
      </c>
      <c r="AX13" s="27">
        <f t="shared" si="3"/>
        <v>108.474822</v>
      </c>
      <c r="AY13" s="27">
        <f aca="true" t="shared" si="4" ref="AY13:BD13">SUM(AY11:AY12)</f>
        <v>103.602226</v>
      </c>
      <c r="AZ13" s="27">
        <f t="shared" si="4"/>
        <v>97.79849236</v>
      </c>
      <c r="BA13" s="26">
        <f t="shared" si="4"/>
        <v>96.696491</v>
      </c>
      <c r="BB13" s="27">
        <f t="shared" si="4"/>
        <v>98.62531165</v>
      </c>
      <c r="BC13" s="27">
        <f t="shared" si="4"/>
        <v>100.254688</v>
      </c>
      <c r="BD13" s="27">
        <f t="shared" si="4"/>
        <v>101.16399999999999</v>
      </c>
      <c r="BE13" s="173"/>
      <c r="BF13" s="158">
        <f aca="true" t="shared" si="5" ref="BF13:BQ13">SUM(BF11:BF12)</f>
        <v>47.252</v>
      </c>
      <c r="BG13" s="159">
        <f t="shared" si="5"/>
        <v>84.27100000000002</v>
      </c>
      <c r="BH13" s="159">
        <f t="shared" si="5"/>
        <v>123.99300000000001</v>
      </c>
      <c r="BI13" s="159">
        <f t="shared" si="5"/>
        <v>201.69999999999996</v>
      </c>
      <c r="BJ13" s="159">
        <f t="shared" si="5"/>
        <v>272</v>
      </c>
      <c r="BK13" s="159">
        <f t="shared" si="5"/>
        <v>251.50000000000006</v>
      </c>
      <c r="BL13" s="159">
        <f t="shared" si="5"/>
        <v>204.29999999999998</v>
      </c>
      <c r="BM13" s="159">
        <f t="shared" si="5"/>
        <v>324.0416686699999</v>
      </c>
      <c r="BN13" s="159">
        <f t="shared" si="5"/>
        <v>545.19712345</v>
      </c>
      <c r="BO13" s="158">
        <f t="shared" si="5"/>
        <v>512.51687496</v>
      </c>
      <c r="BP13" s="158">
        <f t="shared" si="5"/>
        <v>476.6244899999999</v>
      </c>
      <c r="BQ13" s="158">
        <f t="shared" si="5"/>
        <v>471.5205386399999</v>
      </c>
      <c r="BR13" s="158">
        <f>SUM(BR11:BR12)</f>
        <v>406.57203136</v>
      </c>
    </row>
    <row r="14" spans="1:70" ht="14.25">
      <c r="A14" s="24" t="s">
        <v>5</v>
      </c>
      <c r="B14" s="20">
        <v>0.1</v>
      </c>
      <c r="C14" s="21">
        <v>1.5</v>
      </c>
      <c r="D14" s="20">
        <v>-0.3</v>
      </c>
      <c r="E14" s="22">
        <v>0.8789999999999997</v>
      </c>
      <c r="F14" s="20">
        <v>3.8</v>
      </c>
      <c r="G14" s="21">
        <v>-2.4</v>
      </c>
      <c r="H14" s="20">
        <v>0.2</v>
      </c>
      <c r="I14" s="22">
        <v>-4.84</v>
      </c>
      <c r="J14" s="20">
        <v>-0.1</v>
      </c>
      <c r="K14" s="21">
        <v>3.4</v>
      </c>
      <c r="L14" s="20">
        <v>0.9</v>
      </c>
      <c r="M14" s="22">
        <v>1.0089999999999995</v>
      </c>
      <c r="N14" s="20">
        <v>4.5</v>
      </c>
      <c r="O14" s="21">
        <v>-0.1</v>
      </c>
      <c r="P14" s="20">
        <v>-0.7</v>
      </c>
      <c r="Q14" s="22">
        <v>2.1</v>
      </c>
      <c r="R14" s="20">
        <v>4.6</v>
      </c>
      <c r="S14" s="21">
        <v>11.2</v>
      </c>
      <c r="T14" s="20">
        <v>9.1</v>
      </c>
      <c r="U14" s="22">
        <v>-1.2</v>
      </c>
      <c r="V14" s="21">
        <v>4.7</v>
      </c>
      <c r="W14" s="21">
        <v>4.4</v>
      </c>
      <c r="X14" s="21">
        <v>2.5</v>
      </c>
      <c r="Y14" s="22">
        <v>0.1</v>
      </c>
      <c r="Z14" s="21">
        <v>1.3</v>
      </c>
      <c r="AA14" s="21">
        <v>8.4</v>
      </c>
      <c r="AB14" s="21">
        <v>19.1</v>
      </c>
      <c r="AC14" s="22">
        <v>7.9</v>
      </c>
      <c r="AD14" s="21">
        <v>17.5</v>
      </c>
      <c r="AE14" s="21">
        <v>6.2</v>
      </c>
      <c r="AF14" s="21">
        <v>16.941</v>
      </c>
      <c r="AG14" s="22">
        <v>3.06</v>
      </c>
      <c r="AH14" s="21">
        <v>13.6</v>
      </c>
      <c r="AI14" s="21">
        <v>2.2</v>
      </c>
      <c r="AJ14" s="21">
        <v>11.9</v>
      </c>
      <c r="AK14" s="22">
        <v>3.9</v>
      </c>
      <c r="AL14" s="21">
        <v>11</v>
      </c>
      <c r="AM14" s="21">
        <v>10.35</v>
      </c>
      <c r="AN14" s="21">
        <v>-0.8</v>
      </c>
      <c r="AO14" s="22">
        <v>11.1</v>
      </c>
      <c r="AP14" s="21">
        <v>15</v>
      </c>
      <c r="AQ14" s="23">
        <v>14.9</v>
      </c>
      <c r="AR14" s="21">
        <v>14.989</v>
      </c>
      <c r="AS14" s="22">
        <v>20.4</v>
      </c>
      <c r="AT14" s="21">
        <v>22.6</v>
      </c>
      <c r="AU14" s="23">
        <v>16.5</v>
      </c>
      <c r="AV14" s="21">
        <v>21.2</v>
      </c>
      <c r="AW14" s="53">
        <v>26.2</v>
      </c>
      <c r="AX14" s="23">
        <v>39.072</v>
      </c>
      <c r="AY14" s="23">
        <v>34.73</v>
      </c>
      <c r="AZ14" s="23">
        <v>34.406</v>
      </c>
      <c r="BA14" s="33">
        <v>38.985</v>
      </c>
      <c r="BB14" s="23">
        <v>33.721</v>
      </c>
      <c r="BC14" s="23">
        <v>32.692</v>
      </c>
      <c r="BD14" s="23">
        <v>38.408</v>
      </c>
      <c r="BE14" s="173"/>
      <c r="BF14" s="88">
        <f>SUM(B14:E14)</f>
        <v>2.179</v>
      </c>
      <c r="BG14" s="86">
        <f>SUM(F14:I14)</f>
        <v>-3.24</v>
      </c>
      <c r="BH14" s="86">
        <f>SUM(J14:M14)</f>
        <v>5.209</v>
      </c>
      <c r="BI14" s="86">
        <f>SUM(N14:Q14)</f>
        <v>5.800000000000001</v>
      </c>
      <c r="BJ14" s="86">
        <f>SUM(R14:U14)</f>
        <v>23.7</v>
      </c>
      <c r="BK14" s="86">
        <f>SUM(V14:Y14)</f>
        <v>11.700000000000001</v>
      </c>
      <c r="BL14" s="86">
        <f>SUM(Z14:AC14)</f>
        <v>36.7</v>
      </c>
      <c r="BM14" s="86">
        <f>SUM(AD14:AG14)</f>
        <v>43.701</v>
      </c>
      <c r="BN14" s="86">
        <f>SUM(AH14:AK14)</f>
        <v>31.6</v>
      </c>
      <c r="BO14" s="88">
        <f>SUM(AL14:AO14)</f>
        <v>31.65</v>
      </c>
      <c r="BP14" s="88">
        <f>SUM(AP14:AS14)</f>
        <v>65.28899999999999</v>
      </c>
      <c r="BQ14" s="88">
        <f>SUM(AT14:AW14)</f>
        <v>86.5</v>
      </c>
      <c r="BR14" s="88">
        <f>SUM(AX14:BA14)</f>
        <v>147.19299999999998</v>
      </c>
    </row>
    <row r="15" spans="1:70" ht="14.25">
      <c r="A15" s="24" t="s">
        <v>6</v>
      </c>
      <c r="B15" s="20">
        <v>4.8</v>
      </c>
      <c r="C15" s="21">
        <v>5.2</v>
      </c>
      <c r="D15" s="20">
        <v>4.7</v>
      </c>
      <c r="E15" s="22">
        <v>4.979</v>
      </c>
      <c r="F15" s="20">
        <v>5.5</v>
      </c>
      <c r="G15" s="21">
        <v>5.5</v>
      </c>
      <c r="H15" s="20">
        <v>5.4</v>
      </c>
      <c r="I15" s="22">
        <v>6.944000000000003</v>
      </c>
      <c r="J15" s="20">
        <v>6.5</v>
      </c>
      <c r="K15" s="21">
        <v>6.9</v>
      </c>
      <c r="L15" s="20">
        <v>6.4</v>
      </c>
      <c r="M15" s="22">
        <v>6.972999999999997</v>
      </c>
      <c r="N15" s="20">
        <v>7.8</v>
      </c>
      <c r="O15" s="21">
        <v>8.2</v>
      </c>
      <c r="P15" s="20">
        <v>7.6</v>
      </c>
      <c r="Q15" s="22">
        <v>8.6</v>
      </c>
      <c r="R15" s="20">
        <v>8.8</v>
      </c>
      <c r="S15" s="21">
        <v>8.4</v>
      </c>
      <c r="T15" s="20">
        <v>4.8</v>
      </c>
      <c r="U15" s="22">
        <v>7</v>
      </c>
      <c r="V15" s="21">
        <v>8.4</v>
      </c>
      <c r="W15" s="21">
        <v>7.7</v>
      </c>
      <c r="X15" s="21">
        <v>7</v>
      </c>
      <c r="Y15" s="22">
        <v>8</v>
      </c>
      <c r="Z15" s="21">
        <v>9.3</v>
      </c>
      <c r="AA15" s="21">
        <v>9.9</v>
      </c>
      <c r="AB15" s="21">
        <v>69.2</v>
      </c>
      <c r="AC15" s="22">
        <v>26.5</v>
      </c>
      <c r="AD15" s="21">
        <v>19.9</v>
      </c>
      <c r="AE15" s="21">
        <v>12.6</v>
      </c>
      <c r="AF15" s="21">
        <v>7.842</v>
      </c>
      <c r="AG15" s="22">
        <v>111.56</v>
      </c>
      <c r="AH15" s="21">
        <v>10</v>
      </c>
      <c r="AI15" s="21">
        <v>17.6</v>
      </c>
      <c r="AJ15" s="21">
        <v>3.8</v>
      </c>
      <c r="AK15" s="22">
        <v>13.7</v>
      </c>
      <c r="AL15" s="21">
        <v>9.4</v>
      </c>
      <c r="AM15" s="21">
        <v>10.16</v>
      </c>
      <c r="AN15" s="21">
        <v>8.7</v>
      </c>
      <c r="AO15" s="22">
        <v>13.7</v>
      </c>
      <c r="AP15" s="21">
        <v>8.8</v>
      </c>
      <c r="AQ15" s="23">
        <v>12.9</v>
      </c>
      <c r="AR15" s="21">
        <v>7.941</v>
      </c>
      <c r="AS15" s="22">
        <v>8.3</v>
      </c>
      <c r="AT15" s="21">
        <v>11.7</v>
      </c>
      <c r="AU15" s="23">
        <v>11.3</v>
      </c>
      <c r="AV15" s="21">
        <v>9.2</v>
      </c>
      <c r="AW15" s="53">
        <v>10.4</v>
      </c>
      <c r="AX15" s="23">
        <v>13.093</v>
      </c>
      <c r="AY15" s="23">
        <v>14.269</v>
      </c>
      <c r="AZ15" s="23">
        <v>10.317</v>
      </c>
      <c r="BA15" s="33">
        <v>21.962</v>
      </c>
      <c r="BB15" s="23">
        <v>13.707</v>
      </c>
      <c r="BC15" s="23">
        <v>22.398</v>
      </c>
      <c r="BD15" s="23">
        <v>7.762</v>
      </c>
      <c r="BE15" s="173"/>
      <c r="BF15" s="88">
        <f>SUM(B15:E15)</f>
        <v>19.679</v>
      </c>
      <c r="BG15" s="86">
        <f>SUM(F15:I15)</f>
        <v>23.344</v>
      </c>
      <c r="BH15" s="86">
        <f>SUM(J15:M15)</f>
        <v>26.772999999999996</v>
      </c>
      <c r="BI15" s="86">
        <f>SUM(N15:Q15)</f>
        <v>32.2</v>
      </c>
      <c r="BJ15" s="86">
        <f>SUM(R15:U15)</f>
        <v>29.000000000000004</v>
      </c>
      <c r="BK15" s="86">
        <f>SUM(V15:Y15)</f>
        <v>31.1</v>
      </c>
      <c r="BL15" s="86">
        <f>SUM(Z15:AC15)</f>
        <v>114.9</v>
      </c>
      <c r="BM15" s="86">
        <f>SUM(AD15:AG15)</f>
        <v>151.902</v>
      </c>
      <c r="BN15" s="86">
        <f>SUM(AH15:AK15)</f>
        <v>45.1</v>
      </c>
      <c r="BO15" s="88">
        <f>SUM(AL15:AO15)</f>
        <v>41.96</v>
      </c>
      <c r="BP15" s="88">
        <f>SUM(AP15:AS15)</f>
        <v>37.941</v>
      </c>
      <c r="BQ15" s="88">
        <f>SUM(AT15:AW15)</f>
        <v>42.6</v>
      </c>
      <c r="BR15" s="88">
        <f>SUM(AX15:BA15)</f>
        <v>59.641000000000005</v>
      </c>
    </row>
    <row r="16" spans="1:70" ht="13.5">
      <c r="A16" s="16" t="s">
        <v>7</v>
      </c>
      <c r="B16" s="25">
        <f aca="true" t="shared" si="6" ref="B16:AS16">+B8+B13+B14+B15</f>
        <v>40.9</v>
      </c>
      <c r="C16" s="25">
        <f t="shared" si="6"/>
        <v>41.2</v>
      </c>
      <c r="D16" s="25">
        <f t="shared" si="6"/>
        <v>53.900000000000006</v>
      </c>
      <c r="E16" s="26">
        <f t="shared" si="6"/>
        <v>54.66399999999998</v>
      </c>
      <c r="F16" s="25">
        <f t="shared" si="6"/>
        <v>87.2</v>
      </c>
      <c r="G16" s="25">
        <f t="shared" si="6"/>
        <v>59.50000000000001</v>
      </c>
      <c r="H16" s="25">
        <f t="shared" si="6"/>
        <v>57.4</v>
      </c>
      <c r="I16" s="26">
        <f t="shared" si="6"/>
        <v>76.44199999999998</v>
      </c>
      <c r="J16" s="25">
        <f t="shared" si="6"/>
        <v>89.70000000000002</v>
      </c>
      <c r="K16" s="25">
        <f t="shared" si="6"/>
        <v>93.20000000000002</v>
      </c>
      <c r="L16" s="25">
        <f t="shared" si="6"/>
        <v>119.30000000000001</v>
      </c>
      <c r="M16" s="26">
        <f t="shared" si="6"/>
        <v>131.948</v>
      </c>
      <c r="N16" s="25">
        <f t="shared" si="6"/>
        <v>174.10000000000002</v>
      </c>
      <c r="O16" s="25">
        <f t="shared" si="6"/>
        <v>176.5</v>
      </c>
      <c r="P16" s="25">
        <f t="shared" si="6"/>
        <v>138.7</v>
      </c>
      <c r="Q16" s="26">
        <f t="shared" si="6"/>
        <v>171.79999999999998</v>
      </c>
      <c r="R16" s="25">
        <f t="shared" si="6"/>
        <v>205.6</v>
      </c>
      <c r="S16" s="25">
        <f t="shared" si="6"/>
        <v>188.7</v>
      </c>
      <c r="T16" s="25">
        <f t="shared" si="6"/>
        <v>197.9</v>
      </c>
      <c r="U16" s="26">
        <f t="shared" si="6"/>
        <v>193.40000000000003</v>
      </c>
      <c r="V16" s="25">
        <f t="shared" si="6"/>
        <v>192.9</v>
      </c>
      <c r="W16" s="25">
        <f t="shared" si="6"/>
        <v>175.9</v>
      </c>
      <c r="X16" s="25">
        <f t="shared" si="6"/>
        <v>170</v>
      </c>
      <c r="Y16" s="26">
        <f t="shared" si="6"/>
        <v>164</v>
      </c>
      <c r="Z16" s="25">
        <f t="shared" si="6"/>
        <v>152.10000000000002</v>
      </c>
      <c r="AA16" s="25">
        <f t="shared" si="6"/>
        <v>191.00000000000003</v>
      </c>
      <c r="AB16" s="25">
        <f t="shared" si="6"/>
        <v>312</v>
      </c>
      <c r="AC16" s="26">
        <f t="shared" si="6"/>
        <v>265.9</v>
      </c>
      <c r="AD16" s="25">
        <f t="shared" si="6"/>
        <v>272.300001</v>
      </c>
      <c r="AE16" s="25">
        <f t="shared" si="6"/>
        <v>255.93327999999997</v>
      </c>
      <c r="AF16" s="25">
        <f t="shared" si="6"/>
        <v>200.44885066</v>
      </c>
      <c r="AG16" s="26">
        <f t="shared" si="6"/>
        <v>348.16253701</v>
      </c>
      <c r="AH16" s="25">
        <f t="shared" si="6"/>
        <v>289.6775</v>
      </c>
      <c r="AI16" s="25">
        <f t="shared" si="6"/>
        <v>251.20750001</v>
      </c>
      <c r="AJ16" s="25">
        <f t="shared" si="6"/>
        <v>275.42462342999994</v>
      </c>
      <c r="AK16" s="26">
        <f t="shared" si="6"/>
        <v>265.80750001</v>
      </c>
      <c r="AL16" s="25">
        <f t="shared" si="6"/>
        <v>263.7214</v>
      </c>
      <c r="AM16" s="25">
        <f t="shared" si="6"/>
        <v>230.58139999999997</v>
      </c>
      <c r="AN16" s="25">
        <f t="shared" si="6"/>
        <v>209.80273495999998</v>
      </c>
      <c r="AO16" s="26">
        <f t="shared" si="6"/>
        <v>226.22133999999997</v>
      </c>
      <c r="AP16" s="25">
        <f t="shared" si="6"/>
        <v>242.78500000000003</v>
      </c>
      <c r="AQ16" s="27">
        <f t="shared" si="6"/>
        <v>237.33092800000003</v>
      </c>
      <c r="AR16" s="25">
        <f t="shared" si="6"/>
        <v>241.24590700000002</v>
      </c>
      <c r="AS16" s="26">
        <f t="shared" si="6"/>
        <v>261.891655</v>
      </c>
      <c r="AT16" s="25">
        <f aca="true" t="shared" si="7" ref="AT16:BC16">+AT8+AT13+AT14+AT15</f>
        <v>280.26582864</v>
      </c>
      <c r="AU16" s="27">
        <f t="shared" si="7"/>
        <v>256.782319</v>
      </c>
      <c r="AV16" s="25">
        <f t="shared" si="7"/>
        <v>259.097959</v>
      </c>
      <c r="AW16" s="196">
        <f t="shared" si="7"/>
        <v>282.67443199999997</v>
      </c>
      <c r="AX16" s="25">
        <f t="shared" si="7"/>
        <v>327.642822</v>
      </c>
      <c r="AY16" s="27">
        <f t="shared" si="7"/>
        <v>297.635226</v>
      </c>
      <c r="AZ16" s="27">
        <f t="shared" si="7"/>
        <v>290.41449236</v>
      </c>
      <c r="BA16" s="26">
        <f t="shared" si="7"/>
        <v>322.366491</v>
      </c>
      <c r="BB16" s="27">
        <f t="shared" si="7"/>
        <v>298.86831165</v>
      </c>
      <c r="BC16" s="27">
        <f t="shared" si="7"/>
        <v>293.49668800000006</v>
      </c>
      <c r="BD16" s="27">
        <f>+BD8+BD13+BD14+BD15</f>
        <v>289.64</v>
      </c>
      <c r="BE16" s="173"/>
      <c r="BF16" s="158">
        <f aca="true" t="shared" si="8" ref="BF16:BQ16">+BF8+BF13+BF14+BF15</f>
        <v>190.66400000000002</v>
      </c>
      <c r="BG16" s="159">
        <f t="shared" si="8"/>
        <v>280.542</v>
      </c>
      <c r="BH16" s="159">
        <f t="shared" si="8"/>
        <v>434.148</v>
      </c>
      <c r="BI16" s="159">
        <f t="shared" si="8"/>
        <v>661.0999999999999</v>
      </c>
      <c r="BJ16" s="159">
        <f t="shared" si="8"/>
        <v>785.6000000000001</v>
      </c>
      <c r="BK16" s="159">
        <f t="shared" si="8"/>
        <v>702.8000000000003</v>
      </c>
      <c r="BL16" s="159">
        <f t="shared" si="8"/>
        <v>920.9999999999999</v>
      </c>
      <c r="BM16" s="159">
        <f t="shared" si="8"/>
        <v>1076.84466867</v>
      </c>
      <c r="BN16" s="159">
        <f t="shared" si="8"/>
        <v>1082.11712345</v>
      </c>
      <c r="BO16" s="158">
        <f t="shared" si="8"/>
        <v>930.32687496</v>
      </c>
      <c r="BP16" s="158">
        <f t="shared" si="8"/>
        <v>983.2534899999999</v>
      </c>
      <c r="BQ16" s="158">
        <f t="shared" si="8"/>
        <v>1078.8205386399998</v>
      </c>
      <c r="BR16" s="158">
        <f>+BR8+BR13+BR14+BR15</f>
        <v>1238.05903136</v>
      </c>
    </row>
    <row r="17" spans="1:70" ht="14.25">
      <c r="A17" s="11"/>
      <c r="B17" s="20"/>
      <c r="C17" s="23"/>
      <c r="D17" s="20"/>
      <c r="E17" s="33"/>
      <c r="F17" s="20"/>
      <c r="G17" s="23"/>
      <c r="H17" s="20"/>
      <c r="I17" s="33"/>
      <c r="J17" s="20"/>
      <c r="K17" s="23"/>
      <c r="L17" s="20"/>
      <c r="M17" s="33"/>
      <c r="N17" s="20"/>
      <c r="O17" s="23"/>
      <c r="P17" s="20"/>
      <c r="Q17" s="33"/>
      <c r="R17" s="20"/>
      <c r="S17" s="23"/>
      <c r="T17" s="20"/>
      <c r="U17" s="33"/>
      <c r="V17" s="23"/>
      <c r="W17" s="23"/>
      <c r="X17" s="23"/>
      <c r="Y17" s="33"/>
      <c r="Z17" s="23"/>
      <c r="AA17" s="23"/>
      <c r="AB17" s="23"/>
      <c r="AC17" s="33"/>
      <c r="AD17" s="23"/>
      <c r="AE17" s="23"/>
      <c r="AF17" s="23"/>
      <c r="AG17" s="33"/>
      <c r="AH17" s="23"/>
      <c r="AI17" s="23"/>
      <c r="AJ17" s="23"/>
      <c r="AK17" s="33"/>
      <c r="AL17" s="23"/>
      <c r="AM17" s="23"/>
      <c r="AN17" s="23"/>
      <c r="AO17" s="33"/>
      <c r="AP17" s="23"/>
      <c r="AQ17" s="23"/>
      <c r="AR17" s="23"/>
      <c r="AS17" s="33"/>
      <c r="AT17" s="23"/>
      <c r="AU17" s="23"/>
      <c r="AV17" s="23"/>
      <c r="AW17" s="76"/>
      <c r="AX17" s="23"/>
      <c r="AY17" s="34"/>
      <c r="AZ17" s="34"/>
      <c r="BA17" s="179"/>
      <c r="BB17" s="34"/>
      <c r="BC17" s="34"/>
      <c r="BD17" s="34"/>
      <c r="BE17" s="173"/>
      <c r="BF17" s="88"/>
      <c r="BG17" s="86"/>
      <c r="BH17" s="86"/>
      <c r="BI17" s="86"/>
      <c r="BJ17" s="86"/>
      <c r="BK17" s="86"/>
      <c r="BL17" s="86"/>
      <c r="BM17" s="86"/>
      <c r="BN17" s="86"/>
      <c r="BO17" s="88"/>
      <c r="BP17" s="88"/>
      <c r="BQ17" s="88"/>
      <c r="BR17" s="88"/>
    </row>
    <row r="18" spans="1:70" ht="14.25">
      <c r="A18" s="24" t="s">
        <v>74</v>
      </c>
      <c r="B18" s="20">
        <v>-28.4</v>
      </c>
      <c r="C18" s="21">
        <v>-27.1</v>
      </c>
      <c r="D18" s="20">
        <v>-27.1</v>
      </c>
      <c r="E18" s="22">
        <v>-27.340000000000003</v>
      </c>
      <c r="F18" s="20">
        <v>-29.8</v>
      </c>
      <c r="G18" s="21">
        <v>-29.5</v>
      </c>
      <c r="H18" s="20">
        <v>-29.2</v>
      </c>
      <c r="I18" s="22">
        <v>-36.268</v>
      </c>
      <c r="J18" s="20">
        <v>-44</v>
      </c>
      <c r="K18" s="21">
        <v>-45.9</v>
      </c>
      <c r="L18" s="20">
        <v>-45.4</v>
      </c>
      <c r="M18" s="22">
        <v>-38.173</v>
      </c>
      <c r="N18" s="20">
        <v>-48.6</v>
      </c>
      <c r="O18" s="21">
        <v>-61.9</v>
      </c>
      <c r="P18" s="20">
        <v>-62.7</v>
      </c>
      <c r="Q18" s="22">
        <v>-67.4</v>
      </c>
      <c r="R18" s="20">
        <v>-70.6</v>
      </c>
      <c r="S18" s="21">
        <v>-74.1</v>
      </c>
      <c r="T18" s="20">
        <v>-82.7</v>
      </c>
      <c r="U18" s="22">
        <v>-124.7</v>
      </c>
      <c r="V18" s="21">
        <v>-103.6</v>
      </c>
      <c r="W18" s="21">
        <v>-106.3</v>
      </c>
      <c r="X18" s="21">
        <v>-86.4</v>
      </c>
      <c r="Y18" s="22">
        <v>-93.5</v>
      </c>
      <c r="Z18" s="21">
        <v>-93.1</v>
      </c>
      <c r="AA18" s="21">
        <v>-100.3</v>
      </c>
      <c r="AB18" s="21">
        <v>-146.1</v>
      </c>
      <c r="AC18" s="22">
        <v>-177.7</v>
      </c>
      <c r="AD18" s="23">
        <v>-159.700001</v>
      </c>
      <c r="AE18" s="23">
        <v>-148.73328</v>
      </c>
      <c r="AF18" s="23">
        <v>-144.36585066</v>
      </c>
      <c r="AG18" s="33">
        <v>-197.27253701</v>
      </c>
      <c r="AH18" s="23">
        <v>-149.0075</v>
      </c>
      <c r="AI18" s="23">
        <v>-144.80750000999998</v>
      </c>
      <c r="AJ18" s="23">
        <v>-133.42462343</v>
      </c>
      <c r="AK18" s="33">
        <v>-139.07750001</v>
      </c>
      <c r="AL18" s="23">
        <v>-134.57139999999998</v>
      </c>
      <c r="AM18" s="23">
        <v>-138.4014</v>
      </c>
      <c r="AN18" s="23">
        <v>-141.90273496</v>
      </c>
      <c r="AO18" s="33">
        <v>-139.32134000000002</v>
      </c>
      <c r="AP18" s="23">
        <v>-135.085</v>
      </c>
      <c r="AQ18" s="23">
        <v>-131.63092799999998</v>
      </c>
      <c r="AR18" s="23">
        <v>-134.801907</v>
      </c>
      <c r="AS18" s="33">
        <v>-142.491655</v>
      </c>
      <c r="AT18" s="23">
        <v>-144.46582864</v>
      </c>
      <c r="AU18" s="23">
        <v>-145.48231900000002</v>
      </c>
      <c r="AV18" s="23">
        <v>-143.897959</v>
      </c>
      <c r="AW18" s="76">
        <v>-149.774432</v>
      </c>
      <c r="AX18" s="23">
        <v>-148.18382200000002</v>
      </c>
      <c r="AY18" s="23">
        <v>-154.294226</v>
      </c>
      <c r="AZ18" s="23">
        <v>-156.15249236</v>
      </c>
      <c r="BA18" s="33">
        <v>-169.105491</v>
      </c>
      <c r="BB18" s="23">
        <v>-162.47631164999999</v>
      </c>
      <c r="BC18" s="23">
        <v>-166.733688</v>
      </c>
      <c r="BD18" s="23">
        <v>-169.743</v>
      </c>
      <c r="BE18" s="173"/>
      <c r="BF18" s="88">
        <f>SUM(B18:E18)</f>
        <v>-109.94</v>
      </c>
      <c r="BG18" s="86">
        <f>SUM(F18:I18)</f>
        <v>-124.768</v>
      </c>
      <c r="BH18" s="86">
        <f>SUM(J18:M18)</f>
        <v>-173.473</v>
      </c>
      <c r="BI18" s="86">
        <f>SUM(N18:Q18)</f>
        <v>-240.6</v>
      </c>
      <c r="BJ18" s="86">
        <f>SUM(R18:U18)</f>
        <v>-352.09999999999997</v>
      </c>
      <c r="BK18" s="86">
        <f>SUM(V18:Y18)</f>
        <v>-389.79999999999995</v>
      </c>
      <c r="BL18" s="86">
        <f>SUM(Z18:AC18)</f>
        <v>-517.2</v>
      </c>
      <c r="BM18" s="86">
        <f>SUM(AD18:AG18)</f>
        <v>-650.07166867</v>
      </c>
      <c r="BN18" s="86">
        <f>SUM(AH18:AK18)</f>
        <v>-566.3171234499999</v>
      </c>
      <c r="BO18" s="88">
        <f>SUM(AL18:AO18)</f>
        <v>-554.1968749600001</v>
      </c>
      <c r="BP18" s="88">
        <f>SUM(AP18:AS18)</f>
        <v>-544.00949</v>
      </c>
      <c r="BQ18" s="88">
        <f>SUM(AT18:AW18)</f>
        <v>-583.62053864</v>
      </c>
      <c r="BR18" s="88">
        <f>SUM(AX18:BA18)</f>
        <v>-627.7360313600001</v>
      </c>
    </row>
    <row r="19" spans="1:70" ht="14.25">
      <c r="A19" s="24" t="s">
        <v>96</v>
      </c>
      <c r="B19" s="20">
        <v>-7.7</v>
      </c>
      <c r="C19" s="21">
        <v>-7.1</v>
      </c>
      <c r="D19" s="20">
        <v>-7.4</v>
      </c>
      <c r="E19" s="22">
        <v>-7.339000000000003</v>
      </c>
      <c r="F19" s="20">
        <v>-4.2</v>
      </c>
      <c r="G19" s="21">
        <v>-4.8</v>
      </c>
      <c r="H19" s="20">
        <v>-11.9</v>
      </c>
      <c r="I19" s="22">
        <v>-12.100000000000001</v>
      </c>
      <c r="J19" s="20">
        <v>-5.7</v>
      </c>
      <c r="K19" s="21">
        <v>-6.1</v>
      </c>
      <c r="L19" s="20">
        <v>-6.6</v>
      </c>
      <c r="M19" s="22">
        <v>-7.005999999999998</v>
      </c>
      <c r="N19" s="20">
        <v>-7.9</v>
      </c>
      <c r="O19" s="21">
        <v>-8.2</v>
      </c>
      <c r="P19" s="20">
        <v>-8</v>
      </c>
      <c r="Q19" s="22">
        <v>-12.3</v>
      </c>
      <c r="R19" s="20">
        <v>-11.6</v>
      </c>
      <c r="S19" s="21">
        <v>-12.7</v>
      </c>
      <c r="T19" s="20">
        <v>-14.5</v>
      </c>
      <c r="U19" s="22">
        <v>-19.7</v>
      </c>
      <c r="V19" s="21">
        <v>-15.8</v>
      </c>
      <c r="W19" s="21">
        <v>-20.3</v>
      </c>
      <c r="X19" s="21">
        <v>-16.2</v>
      </c>
      <c r="Y19" s="22">
        <v>-16.6</v>
      </c>
      <c r="Z19" s="21">
        <v>-16.5</v>
      </c>
      <c r="AA19" s="21">
        <v>-15.9</v>
      </c>
      <c r="AB19" s="21">
        <v>-23.2</v>
      </c>
      <c r="AC19" s="22">
        <v>-31.4</v>
      </c>
      <c r="AD19" s="21">
        <v>-27.2</v>
      </c>
      <c r="AE19" s="21">
        <v>-20.3</v>
      </c>
      <c r="AF19" s="21">
        <v>-19.5</v>
      </c>
      <c r="AG19" s="22">
        <v>-20.62</v>
      </c>
      <c r="AH19" s="21">
        <v>-18.6</v>
      </c>
      <c r="AI19" s="21">
        <v>-17.6</v>
      </c>
      <c r="AJ19" s="21">
        <v>-17.5</v>
      </c>
      <c r="AK19" s="22">
        <v>-15.65</v>
      </c>
      <c r="AL19" s="21">
        <v>-15.5</v>
      </c>
      <c r="AM19" s="21">
        <v>-15.85</v>
      </c>
      <c r="AN19" s="21">
        <v>-15.7</v>
      </c>
      <c r="AO19" s="22">
        <v>-16.1</v>
      </c>
      <c r="AP19" s="21">
        <v>-15.9</v>
      </c>
      <c r="AQ19" s="23">
        <v>-16.5</v>
      </c>
      <c r="AR19" s="21">
        <v>-17.095</v>
      </c>
      <c r="AS19" s="22">
        <v>-17</v>
      </c>
      <c r="AT19" s="21">
        <v>-17.4</v>
      </c>
      <c r="AU19" s="23">
        <v>-18.5</v>
      </c>
      <c r="AV19" s="21">
        <v>-19.8</v>
      </c>
      <c r="AW19" s="53">
        <v>-15.3</v>
      </c>
      <c r="AX19" s="23">
        <v>-19.476</v>
      </c>
      <c r="AY19" s="23">
        <v>-19.784</v>
      </c>
      <c r="AZ19" s="23">
        <v>-20.129</v>
      </c>
      <c r="BA19" s="33">
        <v>-20.191</v>
      </c>
      <c r="BB19" s="23">
        <v>-20.043</v>
      </c>
      <c r="BC19" s="23">
        <v>-20.476</v>
      </c>
      <c r="BD19" s="23">
        <v>-20.901</v>
      </c>
      <c r="BE19" s="173"/>
      <c r="BF19" s="88">
        <f>SUM(B19:E19)</f>
        <v>-29.539000000000005</v>
      </c>
      <c r="BG19" s="86">
        <f>SUM(F19:I19)</f>
        <v>-33</v>
      </c>
      <c r="BH19" s="86">
        <f>SUM(J19:M19)</f>
        <v>-25.405999999999995</v>
      </c>
      <c r="BI19" s="86">
        <f>SUM(N19:Q19)</f>
        <v>-36.400000000000006</v>
      </c>
      <c r="BJ19" s="86">
        <f>SUM(R19:U19)</f>
        <v>-58.5</v>
      </c>
      <c r="BK19" s="86">
        <f>SUM(V19:Y19)</f>
        <v>-68.9</v>
      </c>
      <c r="BL19" s="86">
        <f>SUM(Z19:AC19)</f>
        <v>-87</v>
      </c>
      <c r="BM19" s="86">
        <f>SUM(AD19:AG19)</f>
        <v>-87.62</v>
      </c>
      <c r="BN19" s="86">
        <f>SUM(AH19:AK19)</f>
        <v>-69.35000000000001</v>
      </c>
      <c r="BO19" s="88">
        <f>SUM(AL19:AO19)</f>
        <v>-63.15</v>
      </c>
      <c r="BP19" s="88">
        <f>SUM(AP19:AS19)</f>
        <v>-66.495</v>
      </c>
      <c r="BQ19" s="88">
        <f>SUM(AT19:AW19)</f>
        <v>-71</v>
      </c>
      <c r="BR19" s="88">
        <f>SUM(AX19:BA19)</f>
        <v>-79.58</v>
      </c>
    </row>
    <row r="20" spans="1:70" ht="14.25">
      <c r="A20" s="24" t="s">
        <v>8</v>
      </c>
      <c r="B20" s="20">
        <v>-2.2</v>
      </c>
      <c r="C20" s="21">
        <v>-2.6</v>
      </c>
      <c r="D20" s="20">
        <v>-2.3</v>
      </c>
      <c r="E20" s="22">
        <v>-1.9729999999999999</v>
      </c>
      <c r="F20" s="20">
        <v>-3</v>
      </c>
      <c r="G20" s="21">
        <v>-4.7</v>
      </c>
      <c r="H20" s="20">
        <v>-5.4</v>
      </c>
      <c r="I20" s="22">
        <v>-8.491000000000003</v>
      </c>
      <c r="J20" s="20">
        <v>-5.7</v>
      </c>
      <c r="K20" s="21">
        <v>-6.4</v>
      </c>
      <c r="L20" s="20">
        <v>-7</v>
      </c>
      <c r="M20" s="22">
        <v>-14.606000000000005</v>
      </c>
      <c r="N20" s="20">
        <v>-24.4</v>
      </c>
      <c r="O20" s="21">
        <v>-20.2</v>
      </c>
      <c r="P20" s="20">
        <v>-17</v>
      </c>
      <c r="Q20" s="22">
        <v>-30.3</v>
      </c>
      <c r="R20" s="20">
        <v>-25.7</v>
      </c>
      <c r="S20" s="21">
        <v>-23</v>
      </c>
      <c r="T20" s="20">
        <v>-19.6</v>
      </c>
      <c r="U20" s="22">
        <v>-27</v>
      </c>
      <c r="V20" s="21">
        <v>-22</v>
      </c>
      <c r="W20" s="21">
        <v>-11.5</v>
      </c>
      <c r="X20" s="21">
        <v>-8.1</v>
      </c>
      <c r="Y20" s="22">
        <v>-10.5</v>
      </c>
      <c r="Z20" s="21">
        <v>-9.5</v>
      </c>
      <c r="AA20" s="21">
        <v>-14.9</v>
      </c>
      <c r="AB20" s="21">
        <v>-15.1</v>
      </c>
      <c r="AC20" s="22">
        <v>-18.3</v>
      </c>
      <c r="AD20" s="21">
        <v>-14.7</v>
      </c>
      <c r="AE20" s="21">
        <v>-22.5</v>
      </c>
      <c r="AF20" s="21">
        <v>-12.8</v>
      </c>
      <c r="AG20" s="22">
        <v>-18.8</v>
      </c>
      <c r="AH20" s="21">
        <v>-11.1</v>
      </c>
      <c r="AI20" s="21">
        <v>-10.6</v>
      </c>
      <c r="AJ20" s="21">
        <v>-13.8</v>
      </c>
      <c r="AK20" s="22">
        <v>-18.59</v>
      </c>
      <c r="AL20" s="21">
        <v>-10.1</v>
      </c>
      <c r="AM20" s="21">
        <v>-11.6</v>
      </c>
      <c r="AN20" s="21">
        <v>-9.4</v>
      </c>
      <c r="AO20" s="22">
        <v>-9.9</v>
      </c>
      <c r="AP20" s="21">
        <v>-10.8</v>
      </c>
      <c r="AQ20" s="23">
        <v>-9.6</v>
      </c>
      <c r="AR20" s="21">
        <v>-8.951</v>
      </c>
      <c r="AS20" s="22">
        <v>-10.5</v>
      </c>
      <c r="AT20" s="21">
        <v>-12.2</v>
      </c>
      <c r="AU20" s="23">
        <v>-10.5</v>
      </c>
      <c r="AV20" s="21">
        <v>-10</v>
      </c>
      <c r="AW20" s="53">
        <v>-11.4</v>
      </c>
      <c r="AX20" s="23">
        <v>-11.906</v>
      </c>
      <c r="AY20" s="23">
        <v>-10.541</v>
      </c>
      <c r="AZ20" s="23">
        <v>-8.235</v>
      </c>
      <c r="BA20" s="33">
        <v>-10.093</v>
      </c>
      <c r="BB20" s="23">
        <v>-18.876</v>
      </c>
      <c r="BC20" s="23">
        <v>-13.164</v>
      </c>
      <c r="BD20" s="23">
        <v>-7.672</v>
      </c>
      <c r="BE20" s="173"/>
      <c r="BF20" s="88">
        <f>SUM(B20:E20)</f>
        <v>-9.073</v>
      </c>
      <c r="BG20" s="86">
        <f>SUM(F20:I20)</f>
        <v>-21.591000000000005</v>
      </c>
      <c r="BH20" s="86">
        <f>SUM(J20:M20)</f>
        <v>-33.706</v>
      </c>
      <c r="BI20" s="86">
        <f>SUM(N20:Q20)</f>
        <v>-91.89999999999999</v>
      </c>
      <c r="BJ20" s="86">
        <f>SUM(R20:U20)</f>
        <v>-95.30000000000001</v>
      </c>
      <c r="BK20" s="86">
        <f>SUM(V20:Y20)</f>
        <v>-52.1</v>
      </c>
      <c r="BL20" s="86">
        <f>SUM(Z20:AC20)</f>
        <v>-57.8</v>
      </c>
      <c r="BM20" s="86">
        <f>SUM(AD20:AG20)</f>
        <v>-68.8</v>
      </c>
      <c r="BN20" s="86">
        <f>SUM(AH20:AK20)</f>
        <v>-54.09</v>
      </c>
      <c r="BO20" s="88">
        <f>SUM(AL20:AO20)</f>
        <v>-41</v>
      </c>
      <c r="BP20" s="88">
        <f>SUM(AP20:AS20)</f>
        <v>-39.851</v>
      </c>
      <c r="BQ20" s="88">
        <f>SUM(AT20:AW20)</f>
        <v>-44.1</v>
      </c>
      <c r="BR20" s="88">
        <f>SUM(AX20:BA20)</f>
        <v>-40.775000000000006</v>
      </c>
    </row>
    <row r="21" spans="1:70" ht="14.25">
      <c r="A21" s="24" t="s">
        <v>9</v>
      </c>
      <c r="B21" s="20">
        <v>-0.4</v>
      </c>
      <c r="C21" s="21">
        <v>-0.2</v>
      </c>
      <c r="D21" s="20">
        <v>-0.2</v>
      </c>
      <c r="E21" s="22">
        <v>-0.10599999999999998</v>
      </c>
      <c r="F21" s="20">
        <v>-0.2</v>
      </c>
      <c r="G21" s="21">
        <v>-0.1</v>
      </c>
      <c r="H21" s="20">
        <v>0</v>
      </c>
      <c r="I21" s="22">
        <v>0</v>
      </c>
      <c r="J21" s="20">
        <v>0</v>
      </c>
      <c r="K21" s="21">
        <v>0</v>
      </c>
      <c r="L21" s="20">
        <v>-1.3</v>
      </c>
      <c r="M21" s="22">
        <v>-0.16799999999999993</v>
      </c>
      <c r="N21" s="20">
        <v>0</v>
      </c>
      <c r="O21" s="21">
        <v>-0.4</v>
      </c>
      <c r="P21" s="20">
        <v>-0.1</v>
      </c>
      <c r="Q21" s="22">
        <v>0.4</v>
      </c>
      <c r="R21" s="20">
        <v>0.1</v>
      </c>
      <c r="S21" s="21">
        <v>-0.6</v>
      </c>
      <c r="T21" s="20">
        <v>0</v>
      </c>
      <c r="U21" s="22">
        <v>-0.5</v>
      </c>
      <c r="V21" s="21">
        <v>-0.2</v>
      </c>
      <c r="W21" s="21">
        <v>0</v>
      </c>
      <c r="X21" s="21">
        <v>-2.3</v>
      </c>
      <c r="Y21" s="22">
        <v>-7</v>
      </c>
      <c r="Z21" s="21">
        <v>-0.5</v>
      </c>
      <c r="AA21" s="21">
        <v>0.1</v>
      </c>
      <c r="AB21" s="21">
        <v>-1.9</v>
      </c>
      <c r="AC21" s="22">
        <v>-3.9</v>
      </c>
      <c r="AD21" s="21">
        <v>0</v>
      </c>
      <c r="AE21" s="21">
        <v>0</v>
      </c>
      <c r="AF21" s="21">
        <v>-0.5</v>
      </c>
      <c r="AG21" s="22">
        <v>-9.7</v>
      </c>
      <c r="AH21" s="35">
        <v>-11.66</v>
      </c>
      <c r="AI21" s="21">
        <v>-11.5</v>
      </c>
      <c r="AJ21" s="35">
        <v>-9.7</v>
      </c>
      <c r="AK21" s="22">
        <v>-8.052</v>
      </c>
      <c r="AL21" s="35">
        <v>-11</v>
      </c>
      <c r="AM21" s="21">
        <v>-11.8</v>
      </c>
      <c r="AN21" s="35">
        <v>-9.7</v>
      </c>
      <c r="AO21" s="22">
        <v>-12.2</v>
      </c>
      <c r="AP21" s="35">
        <v>-10.5</v>
      </c>
      <c r="AQ21" s="23">
        <v>-11.5</v>
      </c>
      <c r="AR21" s="35">
        <v>-8.298</v>
      </c>
      <c r="AS21" s="22">
        <v>-8.5</v>
      </c>
      <c r="AT21" s="35">
        <v>-10.8</v>
      </c>
      <c r="AU21" s="23">
        <v>-11.6</v>
      </c>
      <c r="AV21" s="35">
        <v>-10.1</v>
      </c>
      <c r="AW21" s="53">
        <v>-10.5</v>
      </c>
      <c r="AX21" s="23">
        <v>-11.806</v>
      </c>
      <c r="AY21" s="23">
        <v>-11.767</v>
      </c>
      <c r="AZ21" s="23">
        <v>-8.009</v>
      </c>
      <c r="BA21" s="33">
        <v>-9.751</v>
      </c>
      <c r="BB21" s="23">
        <v>-8.321</v>
      </c>
      <c r="BC21" s="23">
        <v>-6.285</v>
      </c>
      <c r="BD21" s="23">
        <v>-7.308</v>
      </c>
      <c r="BE21" s="173"/>
      <c r="BF21" s="88">
        <f>SUM(B21:E21)</f>
        <v>-0.906</v>
      </c>
      <c r="BG21" s="86">
        <f>SUM(F21:I21)</f>
        <v>-0.30000000000000004</v>
      </c>
      <c r="BH21" s="86">
        <f>SUM(J21:M21)</f>
        <v>-1.468</v>
      </c>
      <c r="BI21" s="86">
        <f>SUM(N21:Q21)</f>
        <v>-0.09999999999999998</v>
      </c>
      <c r="BJ21" s="86">
        <f>SUM(R21:U21)</f>
        <v>-1</v>
      </c>
      <c r="BK21" s="86">
        <f>SUM(V21:Y21)</f>
        <v>-9.5</v>
      </c>
      <c r="BL21" s="86">
        <f>SUM(Z21:AC21)</f>
        <v>-6.199999999999999</v>
      </c>
      <c r="BM21" s="86">
        <f>SUM(AD21:AG21)</f>
        <v>-10.2</v>
      </c>
      <c r="BN21" s="86">
        <f>SUM(AH21:AK21)</f>
        <v>-40.912</v>
      </c>
      <c r="BO21" s="88">
        <f>SUM(AL21:AO21)</f>
        <v>-44.7</v>
      </c>
      <c r="BP21" s="88">
        <f>SUM(AP21:AS21)</f>
        <v>-38.798</v>
      </c>
      <c r="BQ21" s="88">
        <f>SUM(AT21:AW21)</f>
        <v>-43</v>
      </c>
      <c r="BR21" s="88">
        <f>SUM(AX21:BA21)</f>
        <v>-41.333</v>
      </c>
    </row>
    <row r="22" spans="1:70" s="6" customFormat="1" ht="13.5">
      <c r="A22" s="16" t="s">
        <v>57</v>
      </c>
      <c r="B22" s="25">
        <f aca="true" t="shared" si="9" ref="B22:AX22">SUM(B18:B21)</f>
        <v>-38.7</v>
      </c>
      <c r="C22" s="25">
        <f t="shared" si="9"/>
        <v>-37.00000000000001</v>
      </c>
      <c r="D22" s="25">
        <f t="shared" si="9"/>
        <v>-37</v>
      </c>
      <c r="E22" s="26">
        <f t="shared" si="9"/>
        <v>-36.75800000000001</v>
      </c>
      <c r="F22" s="25">
        <f t="shared" si="9"/>
        <v>-37.2</v>
      </c>
      <c r="G22" s="25">
        <f t="shared" si="9"/>
        <v>-39.1</v>
      </c>
      <c r="H22" s="25">
        <f t="shared" si="9"/>
        <v>-46.5</v>
      </c>
      <c r="I22" s="26">
        <f t="shared" si="9"/>
        <v>-56.85900000000001</v>
      </c>
      <c r="J22" s="25">
        <f t="shared" si="9"/>
        <v>-55.400000000000006</v>
      </c>
      <c r="K22" s="25">
        <f t="shared" si="9"/>
        <v>-58.4</v>
      </c>
      <c r="L22" s="25">
        <f t="shared" si="9"/>
        <v>-60.3</v>
      </c>
      <c r="M22" s="26">
        <f t="shared" si="9"/>
        <v>-59.95300000000001</v>
      </c>
      <c r="N22" s="25">
        <f t="shared" si="9"/>
        <v>-80.9</v>
      </c>
      <c r="O22" s="25">
        <f t="shared" si="9"/>
        <v>-90.7</v>
      </c>
      <c r="P22" s="25">
        <f t="shared" si="9"/>
        <v>-87.8</v>
      </c>
      <c r="Q22" s="26">
        <f t="shared" si="9"/>
        <v>-109.6</v>
      </c>
      <c r="R22" s="25">
        <f t="shared" si="9"/>
        <v>-107.8</v>
      </c>
      <c r="S22" s="25">
        <f t="shared" si="9"/>
        <v>-110.39999999999999</v>
      </c>
      <c r="T22" s="25">
        <f t="shared" si="9"/>
        <v>-116.80000000000001</v>
      </c>
      <c r="U22" s="26">
        <f t="shared" si="9"/>
        <v>-171.9</v>
      </c>
      <c r="V22" s="25">
        <f t="shared" si="9"/>
        <v>-141.59999999999997</v>
      </c>
      <c r="W22" s="25">
        <f t="shared" si="9"/>
        <v>-138.1</v>
      </c>
      <c r="X22" s="25">
        <f t="shared" si="9"/>
        <v>-113</v>
      </c>
      <c r="Y22" s="26">
        <f t="shared" si="9"/>
        <v>-127.6</v>
      </c>
      <c r="Z22" s="25">
        <f t="shared" si="9"/>
        <v>-119.6</v>
      </c>
      <c r="AA22" s="25">
        <f t="shared" si="9"/>
        <v>-131</v>
      </c>
      <c r="AB22" s="25">
        <f t="shared" si="9"/>
        <v>-186.29999999999998</v>
      </c>
      <c r="AC22" s="26">
        <f t="shared" si="9"/>
        <v>-231.3</v>
      </c>
      <c r="AD22" s="25">
        <f t="shared" si="9"/>
        <v>-201.60000099999996</v>
      </c>
      <c r="AE22" s="25">
        <f t="shared" si="9"/>
        <v>-191.53328000000002</v>
      </c>
      <c r="AF22" s="25">
        <f t="shared" si="9"/>
        <v>-177.16585066000002</v>
      </c>
      <c r="AG22" s="26">
        <f t="shared" si="9"/>
        <v>-246.39253701</v>
      </c>
      <c r="AH22" s="25">
        <f t="shared" si="9"/>
        <v>-190.36749999999998</v>
      </c>
      <c r="AI22" s="25">
        <f t="shared" si="9"/>
        <v>-184.50750000999997</v>
      </c>
      <c r="AJ22" s="25">
        <f t="shared" si="9"/>
        <v>-174.42462343</v>
      </c>
      <c r="AK22" s="26">
        <f t="shared" si="9"/>
        <v>-181.36950001</v>
      </c>
      <c r="AL22" s="25">
        <f t="shared" si="9"/>
        <v>-171.17139999999998</v>
      </c>
      <c r="AM22" s="25">
        <f t="shared" si="9"/>
        <v>-177.6514</v>
      </c>
      <c r="AN22" s="25">
        <f t="shared" si="9"/>
        <v>-176.70273496</v>
      </c>
      <c r="AO22" s="26">
        <f t="shared" si="9"/>
        <v>-177.52134</v>
      </c>
      <c r="AP22" s="25">
        <f t="shared" si="9"/>
        <v>-172.28500000000003</v>
      </c>
      <c r="AQ22" s="27">
        <f t="shared" si="9"/>
        <v>-169.23092799999998</v>
      </c>
      <c r="AR22" s="25">
        <f t="shared" si="9"/>
        <v>-169.145907</v>
      </c>
      <c r="AS22" s="26">
        <f t="shared" si="9"/>
        <v>-178.491655</v>
      </c>
      <c r="AT22" s="25">
        <f t="shared" si="9"/>
        <v>-184.86582864000002</v>
      </c>
      <c r="AU22" s="27">
        <f t="shared" si="9"/>
        <v>-186.082319</v>
      </c>
      <c r="AV22" s="25">
        <f t="shared" si="9"/>
        <v>-183.797959</v>
      </c>
      <c r="AW22" s="196">
        <f t="shared" si="9"/>
        <v>-186.974432</v>
      </c>
      <c r="AX22" s="27">
        <f t="shared" si="9"/>
        <v>-191.37182200000004</v>
      </c>
      <c r="AY22" s="27">
        <f aca="true" t="shared" si="10" ref="AY22:BD22">SUM(AY18:AY21)</f>
        <v>-196.386226</v>
      </c>
      <c r="AZ22" s="27">
        <f t="shared" si="10"/>
        <v>-192.52549236</v>
      </c>
      <c r="BA22" s="26">
        <f t="shared" si="10"/>
        <v>-209.140491</v>
      </c>
      <c r="BB22" s="27">
        <f t="shared" si="10"/>
        <v>-209.71631165</v>
      </c>
      <c r="BC22" s="27">
        <f t="shared" si="10"/>
        <v>-206.65868799999998</v>
      </c>
      <c r="BD22" s="27">
        <f t="shared" si="10"/>
        <v>-205.624</v>
      </c>
      <c r="BE22" s="173"/>
      <c r="BF22" s="158">
        <f aca="true" t="shared" si="11" ref="BF22:BQ22">SUM(BF18:BF21)</f>
        <v>-149.45800000000003</v>
      </c>
      <c r="BG22" s="159">
        <f t="shared" si="11"/>
        <v>-179.65900000000002</v>
      </c>
      <c r="BH22" s="159">
        <f t="shared" si="11"/>
        <v>-234.05300000000003</v>
      </c>
      <c r="BI22" s="159">
        <f t="shared" si="11"/>
        <v>-369</v>
      </c>
      <c r="BJ22" s="159">
        <f t="shared" si="11"/>
        <v>-506.9</v>
      </c>
      <c r="BK22" s="159">
        <f t="shared" si="11"/>
        <v>-520.3</v>
      </c>
      <c r="BL22" s="159">
        <f t="shared" si="11"/>
        <v>-668.2</v>
      </c>
      <c r="BM22" s="159">
        <f t="shared" si="11"/>
        <v>-816.69166867</v>
      </c>
      <c r="BN22" s="159">
        <f t="shared" si="11"/>
        <v>-730.66912345</v>
      </c>
      <c r="BO22" s="158">
        <f t="shared" si="11"/>
        <v>-703.0468749600001</v>
      </c>
      <c r="BP22" s="158">
        <f t="shared" si="11"/>
        <v>-689.15349</v>
      </c>
      <c r="BQ22" s="158">
        <f t="shared" si="11"/>
        <v>-741.72053864</v>
      </c>
      <c r="BR22" s="158">
        <f>SUM(BR18:BR21)</f>
        <v>-789.4240313600001</v>
      </c>
    </row>
    <row r="23" spans="1:70" ht="14.25">
      <c r="A23" s="16"/>
      <c r="B23" s="20"/>
      <c r="C23" s="36"/>
      <c r="D23" s="20"/>
      <c r="E23" s="37"/>
      <c r="F23" s="20"/>
      <c r="G23" s="36"/>
      <c r="H23" s="20"/>
      <c r="I23" s="37"/>
      <c r="J23" s="20"/>
      <c r="K23" s="36"/>
      <c r="L23" s="20"/>
      <c r="M23" s="37"/>
      <c r="N23" s="20"/>
      <c r="O23" s="36"/>
      <c r="P23" s="20"/>
      <c r="Q23" s="37"/>
      <c r="R23" s="20"/>
      <c r="S23" s="36"/>
      <c r="T23" s="20"/>
      <c r="U23" s="37"/>
      <c r="V23" s="36"/>
      <c r="W23" s="36"/>
      <c r="X23" s="36"/>
      <c r="Y23" s="37"/>
      <c r="Z23" s="36"/>
      <c r="AA23" s="36"/>
      <c r="AB23" s="36"/>
      <c r="AC23" s="37"/>
      <c r="AD23" s="36"/>
      <c r="AE23" s="36"/>
      <c r="AF23" s="36"/>
      <c r="AG23" s="37"/>
      <c r="AH23" s="36"/>
      <c r="AI23" s="36"/>
      <c r="AJ23" s="36"/>
      <c r="AK23" s="37"/>
      <c r="AL23" s="36"/>
      <c r="AM23" s="36"/>
      <c r="AN23" s="36"/>
      <c r="AO23" s="37"/>
      <c r="AP23" s="36"/>
      <c r="AQ23" s="23"/>
      <c r="AR23" s="36"/>
      <c r="AS23" s="37"/>
      <c r="AT23" s="36"/>
      <c r="AU23" s="23"/>
      <c r="AV23" s="36"/>
      <c r="AW23" s="37"/>
      <c r="AX23" s="23"/>
      <c r="AY23" s="23"/>
      <c r="AZ23" s="23"/>
      <c r="BA23" s="33"/>
      <c r="BB23" s="23"/>
      <c r="BC23" s="34"/>
      <c r="BD23" s="34"/>
      <c r="BE23" s="173"/>
      <c r="BF23" s="160"/>
      <c r="BG23" s="86"/>
      <c r="BH23" s="161"/>
      <c r="BI23" s="86"/>
      <c r="BJ23" s="161"/>
      <c r="BK23" s="86"/>
      <c r="BL23" s="161"/>
      <c r="BM23" s="86"/>
      <c r="BN23" s="161"/>
      <c r="BO23" s="88"/>
      <c r="BP23" s="160"/>
      <c r="BQ23" s="88"/>
      <c r="BR23" s="88"/>
    </row>
    <row r="24" spans="1:70" ht="13.5">
      <c r="A24" s="16" t="s">
        <v>58</v>
      </c>
      <c r="B24" s="25">
        <f aca="true" t="shared" si="12" ref="B24:AX24">+B16+B22</f>
        <v>2.1999999999999957</v>
      </c>
      <c r="C24" s="25">
        <f t="shared" si="12"/>
        <v>4.199999999999996</v>
      </c>
      <c r="D24" s="25">
        <f t="shared" si="12"/>
        <v>16.900000000000006</v>
      </c>
      <c r="E24" s="26">
        <f t="shared" si="12"/>
        <v>17.90599999999997</v>
      </c>
      <c r="F24" s="25">
        <f t="shared" si="12"/>
        <v>50</v>
      </c>
      <c r="G24" s="25">
        <f t="shared" si="12"/>
        <v>20.400000000000006</v>
      </c>
      <c r="H24" s="25">
        <f t="shared" si="12"/>
        <v>10.899999999999999</v>
      </c>
      <c r="I24" s="26">
        <f t="shared" si="12"/>
        <v>19.58299999999997</v>
      </c>
      <c r="J24" s="25">
        <f t="shared" si="12"/>
        <v>34.30000000000001</v>
      </c>
      <c r="K24" s="25">
        <f t="shared" si="12"/>
        <v>34.80000000000002</v>
      </c>
      <c r="L24" s="25">
        <f t="shared" si="12"/>
        <v>59.000000000000014</v>
      </c>
      <c r="M24" s="26">
        <f t="shared" si="12"/>
        <v>71.995</v>
      </c>
      <c r="N24" s="25">
        <f t="shared" si="12"/>
        <v>93.20000000000002</v>
      </c>
      <c r="O24" s="25">
        <f t="shared" si="12"/>
        <v>85.8</v>
      </c>
      <c r="P24" s="25">
        <f t="shared" si="12"/>
        <v>50.89999999999999</v>
      </c>
      <c r="Q24" s="26">
        <f t="shared" si="12"/>
        <v>62.19999999999999</v>
      </c>
      <c r="R24" s="25">
        <f t="shared" si="12"/>
        <v>97.8</v>
      </c>
      <c r="S24" s="25">
        <f t="shared" si="12"/>
        <v>78.3</v>
      </c>
      <c r="T24" s="25">
        <f t="shared" si="12"/>
        <v>81.1</v>
      </c>
      <c r="U24" s="26">
        <f t="shared" si="12"/>
        <v>21.50000000000003</v>
      </c>
      <c r="V24" s="25">
        <f t="shared" si="12"/>
        <v>51.30000000000004</v>
      </c>
      <c r="W24" s="25">
        <f t="shared" si="12"/>
        <v>37.80000000000001</v>
      </c>
      <c r="X24" s="25">
        <f t="shared" si="12"/>
        <v>57</v>
      </c>
      <c r="Y24" s="26">
        <f t="shared" si="12"/>
        <v>36.400000000000006</v>
      </c>
      <c r="Z24" s="25">
        <f t="shared" si="12"/>
        <v>32.50000000000003</v>
      </c>
      <c r="AA24" s="25">
        <f t="shared" si="12"/>
        <v>60.00000000000003</v>
      </c>
      <c r="AB24" s="25">
        <f t="shared" si="12"/>
        <v>125.70000000000002</v>
      </c>
      <c r="AC24" s="26">
        <f t="shared" si="12"/>
        <v>34.599999999999966</v>
      </c>
      <c r="AD24" s="25">
        <f t="shared" si="12"/>
        <v>70.70000000000005</v>
      </c>
      <c r="AE24" s="25">
        <f t="shared" si="12"/>
        <v>64.39999999999995</v>
      </c>
      <c r="AF24" s="25">
        <f t="shared" si="12"/>
        <v>23.282999999999987</v>
      </c>
      <c r="AG24" s="26">
        <f t="shared" si="12"/>
        <v>101.76999999999998</v>
      </c>
      <c r="AH24" s="25">
        <f t="shared" si="12"/>
        <v>99.31000000000003</v>
      </c>
      <c r="AI24" s="25">
        <f t="shared" si="12"/>
        <v>66.70000000000002</v>
      </c>
      <c r="AJ24" s="25">
        <f t="shared" si="12"/>
        <v>100.99999999999994</v>
      </c>
      <c r="AK24" s="26">
        <f t="shared" si="12"/>
        <v>84.43800000000002</v>
      </c>
      <c r="AL24" s="25">
        <f t="shared" si="12"/>
        <v>92.55000000000004</v>
      </c>
      <c r="AM24" s="25">
        <f t="shared" si="12"/>
        <v>52.92999999999998</v>
      </c>
      <c r="AN24" s="25">
        <f t="shared" si="12"/>
        <v>33.099999999999994</v>
      </c>
      <c r="AO24" s="26">
        <f t="shared" si="12"/>
        <v>48.69999999999996</v>
      </c>
      <c r="AP24" s="25">
        <f t="shared" si="12"/>
        <v>70.5</v>
      </c>
      <c r="AQ24" s="25">
        <f t="shared" si="12"/>
        <v>68.10000000000005</v>
      </c>
      <c r="AR24" s="25">
        <f t="shared" si="12"/>
        <v>72.10000000000002</v>
      </c>
      <c r="AS24" s="26">
        <f t="shared" si="12"/>
        <v>83.4</v>
      </c>
      <c r="AT24" s="25">
        <f t="shared" si="12"/>
        <v>95.39999999999998</v>
      </c>
      <c r="AU24" s="27">
        <f t="shared" si="12"/>
        <v>70.69999999999996</v>
      </c>
      <c r="AV24" s="25">
        <f t="shared" si="12"/>
        <v>75.30000000000001</v>
      </c>
      <c r="AW24" s="26">
        <f t="shared" si="12"/>
        <v>95.69999999999996</v>
      </c>
      <c r="AX24" s="27">
        <f t="shared" si="12"/>
        <v>136.271</v>
      </c>
      <c r="AY24" s="27">
        <f aca="true" t="shared" si="13" ref="AY24:BD24">+AY16+AY22</f>
        <v>101.249</v>
      </c>
      <c r="AZ24" s="27">
        <f t="shared" si="13"/>
        <v>97.88900000000001</v>
      </c>
      <c r="BA24" s="26">
        <f t="shared" si="13"/>
        <v>113.226</v>
      </c>
      <c r="BB24" s="27">
        <f t="shared" si="13"/>
        <v>89.15200000000002</v>
      </c>
      <c r="BC24" s="27">
        <f t="shared" si="13"/>
        <v>86.83800000000008</v>
      </c>
      <c r="BD24" s="27">
        <f t="shared" si="13"/>
        <v>84.01599999999999</v>
      </c>
      <c r="BE24" s="173"/>
      <c r="BF24" s="158">
        <f>+BF16+BF22</f>
        <v>41.20599999999999</v>
      </c>
      <c r="BG24" s="159">
        <f aca="true" t="shared" si="14" ref="BG24:BQ24">+BG16+BG22</f>
        <v>100.88299999999995</v>
      </c>
      <c r="BH24" s="159">
        <f t="shared" si="14"/>
        <v>200.095</v>
      </c>
      <c r="BI24" s="159">
        <f t="shared" si="14"/>
        <v>292.0999999999999</v>
      </c>
      <c r="BJ24" s="159">
        <f t="shared" si="14"/>
        <v>278.70000000000016</v>
      </c>
      <c r="BK24" s="159">
        <f t="shared" si="14"/>
        <v>182.50000000000034</v>
      </c>
      <c r="BL24" s="159">
        <f t="shared" si="14"/>
        <v>252.79999999999984</v>
      </c>
      <c r="BM24" s="159">
        <f t="shared" si="14"/>
        <v>260.1529999999999</v>
      </c>
      <c r="BN24" s="159">
        <f t="shared" si="14"/>
        <v>351.448</v>
      </c>
      <c r="BO24" s="158">
        <f t="shared" si="14"/>
        <v>227.27999999999997</v>
      </c>
      <c r="BP24" s="158">
        <f t="shared" si="14"/>
        <v>294.0999999999999</v>
      </c>
      <c r="BQ24" s="158">
        <f t="shared" si="14"/>
        <v>337.0999999999998</v>
      </c>
      <c r="BR24" s="158">
        <f>+BR16+BR22</f>
        <v>448.635</v>
      </c>
    </row>
    <row r="25" spans="1:70" ht="14.25">
      <c r="A25" s="24"/>
      <c r="B25" s="20"/>
      <c r="C25" s="21"/>
      <c r="D25" s="20"/>
      <c r="E25" s="22"/>
      <c r="F25" s="20"/>
      <c r="G25" s="21"/>
      <c r="H25" s="20"/>
      <c r="I25" s="22"/>
      <c r="J25" s="20"/>
      <c r="K25" s="21"/>
      <c r="L25" s="20"/>
      <c r="M25" s="22"/>
      <c r="N25" s="20"/>
      <c r="O25" s="21"/>
      <c r="P25" s="20"/>
      <c r="Q25" s="22"/>
      <c r="R25" s="20"/>
      <c r="S25" s="21"/>
      <c r="T25" s="20"/>
      <c r="U25" s="22"/>
      <c r="V25" s="21"/>
      <c r="W25" s="21"/>
      <c r="X25" s="21"/>
      <c r="Y25" s="22"/>
      <c r="Z25" s="21"/>
      <c r="AA25" s="21"/>
      <c r="AB25" s="21"/>
      <c r="AC25" s="22"/>
      <c r="AD25" s="21"/>
      <c r="AE25" s="21"/>
      <c r="AF25" s="21"/>
      <c r="AG25" s="22"/>
      <c r="AH25" s="21"/>
      <c r="AI25" s="21"/>
      <c r="AJ25" s="21"/>
      <c r="AK25" s="22"/>
      <c r="AL25" s="21"/>
      <c r="AM25" s="21"/>
      <c r="AN25" s="21"/>
      <c r="AO25" s="22"/>
      <c r="AP25" s="21"/>
      <c r="AQ25" s="23"/>
      <c r="AR25" s="21"/>
      <c r="AS25" s="22"/>
      <c r="AT25" s="21"/>
      <c r="AU25" s="23"/>
      <c r="AV25" s="21"/>
      <c r="AW25" s="22"/>
      <c r="AX25" s="23"/>
      <c r="AY25" s="34"/>
      <c r="AZ25" s="34"/>
      <c r="BA25" s="179"/>
      <c r="BB25" s="34"/>
      <c r="BC25" s="194"/>
      <c r="BD25" s="194"/>
      <c r="BE25" s="173"/>
      <c r="BF25" s="88"/>
      <c r="BG25" s="86"/>
      <c r="BH25" s="86"/>
      <c r="BI25" s="86"/>
      <c r="BJ25" s="86"/>
      <c r="BK25" s="86"/>
      <c r="BL25" s="86"/>
      <c r="BM25" s="86"/>
      <c r="BN25" s="86"/>
      <c r="BO25" s="88"/>
      <c r="BP25" s="88"/>
      <c r="BQ25" s="88"/>
      <c r="BR25" s="88"/>
    </row>
    <row r="26" spans="1:70" ht="14.25">
      <c r="A26" s="24" t="s">
        <v>59</v>
      </c>
      <c r="B26" s="20">
        <v>-1.2</v>
      </c>
      <c r="C26" s="21">
        <v>-2.1</v>
      </c>
      <c r="D26" s="20">
        <v>-5.1</v>
      </c>
      <c r="E26" s="22">
        <f>-12.327-(D26)-(C26)-(B26)</f>
        <v>-3.9270000000000005</v>
      </c>
      <c r="F26" s="20">
        <v>-13.5</v>
      </c>
      <c r="G26" s="21">
        <v>-5.7</v>
      </c>
      <c r="H26" s="20">
        <v>-4.8</v>
      </c>
      <c r="I26" s="22">
        <v>0.5300000000000011</v>
      </c>
      <c r="J26" s="20">
        <v>-8.8</v>
      </c>
      <c r="K26" s="21">
        <v>-9.1</v>
      </c>
      <c r="L26" s="20">
        <v>-15.6</v>
      </c>
      <c r="M26" s="22">
        <f>-54.398-L26-K26-J26</f>
        <v>-20.898</v>
      </c>
      <c r="N26" s="20">
        <v>-26.6</v>
      </c>
      <c r="O26" s="21">
        <v>-24.3</v>
      </c>
      <c r="P26" s="20">
        <v>-15</v>
      </c>
      <c r="Q26" s="22">
        <v>-19.5</v>
      </c>
      <c r="R26" s="20">
        <v>-28.3</v>
      </c>
      <c r="S26" s="21">
        <v>-23.2</v>
      </c>
      <c r="T26" s="20">
        <v>-24.7</v>
      </c>
      <c r="U26" s="22">
        <v>-6.2</v>
      </c>
      <c r="V26" s="21">
        <v>-13.2</v>
      </c>
      <c r="W26" s="21">
        <v>-9.4</v>
      </c>
      <c r="X26" s="21">
        <v>-13.1</v>
      </c>
      <c r="Y26" s="22">
        <v>-8.5</v>
      </c>
      <c r="Z26" s="21">
        <v>-7.2</v>
      </c>
      <c r="AA26" s="21">
        <v>-14.4</v>
      </c>
      <c r="AB26" s="21">
        <v>-22.7</v>
      </c>
      <c r="AC26" s="22">
        <v>-5.2</v>
      </c>
      <c r="AD26" s="21">
        <v>-17.8</v>
      </c>
      <c r="AE26" s="21">
        <v>-9.6</v>
      </c>
      <c r="AF26" s="21">
        <v>-4.436</v>
      </c>
      <c r="AG26" s="22">
        <v>-23.7</v>
      </c>
      <c r="AH26" s="21">
        <v>-20.56</v>
      </c>
      <c r="AI26" s="21">
        <v>-11</v>
      </c>
      <c r="AJ26" s="21">
        <v>-23.4</v>
      </c>
      <c r="AK26" s="22">
        <v>-26.386</v>
      </c>
      <c r="AL26" s="21">
        <v>-20.04</v>
      </c>
      <c r="AM26" s="21">
        <v>-11.6</v>
      </c>
      <c r="AN26" s="21">
        <v>-11</v>
      </c>
      <c r="AO26" s="22">
        <v>4.3</v>
      </c>
      <c r="AP26" s="21">
        <v>-13.3</v>
      </c>
      <c r="AQ26" s="23">
        <v>-13</v>
      </c>
      <c r="AR26" s="21">
        <v>-14.05</v>
      </c>
      <c r="AS26" s="22">
        <v>-19.8</v>
      </c>
      <c r="AT26" s="21">
        <v>-17.2</v>
      </c>
      <c r="AU26" s="23">
        <v>-12.5</v>
      </c>
      <c r="AV26" s="21">
        <v>-15.1</v>
      </c>
      <c r="AW26" s="22">
        <v>-15.5</v>
      </c>
      <c r="AX26" s="23">
        <v>-27.722</v>
      </c>
      <c r="AY26" s="23">
        <v>-15.909</v>
      </c>
      <c r="AZ26" s="23">
        <v>-22.141</v>
      </c>
      <c r="BA26" s="33">
        <v>-25.734</v>
      </c>
      <c r="BB26" s="23">
        <v>-17.11</v>
      </c>
      <c r="BC26" s="23">
        <v>-18.379</v>
      </c>
      <c r="BD26" s="23">
        <v>-14.8</v>
      </c>
      <c r="BE26" s="173"/>
      <c r="BF26" s="88">
        <f>SUM(B26:E26)</f>
        <v>-12.326999999999998</v>
      </c>
      <c r="BG26" s="86">
        <f>SUM(F26:I26)</f>
        <v>-23.47</v>
      </c>
      <c r="BH26" s="86">
        <f>SUM(J26:M26)</f>
        <v>-54.397999999999996</v>
      </c>
      <c r="BI26" s="86">
        <f>SUM(N26:Q26)</f>
        <v>-85.4</v>
      </c>
      <c r="BJ26" s="86">
        <f>SUM(R26:U26)</f>
        <v>-82.4</v>
      </c>
      <c r="BK26" s="86">
        <f>SUM(V26:Y26)</f>
        <v>-44.2</v>
      </c>
      <c r="BL26" s="86">
        <f>SUM(Z26:AC26)</f>
        <v>-49.5</v>
      </c>
      <c r="BM26" s="86">
        <f>SUM(AD26:AG26)</f>
        <v>-55.536</v>
      </c>
      <c r="BN26" s="86">
        <f>SUM(AH26:AK26)</f>
        <v>-81.34599999999999</v>
      </c>
      <c r="BO26" s="88">
        <f>SUM(AL26:AO26)</f>
        <v>-38.34</v>
      </c>
      <c r="BP26" s="88">
        <f>SUM(AP26:AS26)</f>
        <v>-60.150000000000006</v>
      </c>
      <c r="BQ26" s="88">
        <f>SUM(AT26:AW26)</f>
        <v>-60.3</v>
      </c>
      <c r="BR26" s="88">
        <f>SUM(AX26:BA26)</f>
        <v>-91.506</v>
      </c>
    </row>
    <row r="27" spans="1:70" ht="14.25">
      <c r="A27" s="24"/>
      <c r="B27" s="20"/>
      <c r="C27" s="21"/>
      <c r="D27" s="20"/>
      <c r="E27" s="22"/>
      <c r="F27" s="20"/>
      <c r="G27" s="21"/>
      <c r="H27" s="20"/>
      <c r="I27" s="22"/>
      <c r="J27" s="20"/>
      <c r="K27" s="21"/>
      <c r="L27" s="20"/>
      <c r="M27" s="22"/>
      <c r="N27" s="20"/>
      <c r="O27" s="21"/>
      <c r="P27" s="20"/>
      <c r="Q27" s="22"/>
      <c r="R27" s="20"/>
      <c r="S27" s="21"/>
      <c r="T27" s="20"/>
      <c r="U27" s="22"/>
      <c r="V27" s="21"/>
      <c r="W27" s="21"/>
      <c r="X27" s="21"/>
      <c r="Y27" s="22"/>
      <c r="Z27" s="21"/>
      <c r="AA27" s="21"/>
      <c r="AB27" s="21"/>
      <c r="AC27" s="22"/>
      <c r="AD27" s="21"/>
      <c r="AE27" s="21"/>
      <c r="AF27" s="21"/>
      <c r="AG27" s="22"/>
      <c r="AH27" s="21"/>
      <c r="AI27" s="21"/>
      <c r="AJ27" s="21"/>
      <c r="AK27" s="22"/>
      <c r="AL27" s="21"/>
      <c r="AM27" s="21"/>
      <c r="AN27" s="21"/>
      <c r="AO27" s="22"/>
      <c r="AP27" s="21"/>
      <c r="AQ27" s="23"/>
      <c r="AR27" s="21"/>
      <c r="AS27" s="22"/>
      <c r="AT27" s="21"/>
      <c r="AU27" s="23"/>
      <c r="AV27" s="21"/>
      <c r="AW27" s="22"/>
      <c r="AX27" s="23"/>
      <c r="AY27" s="23"/>
      <c r="AZ27" s="23"/>
      <c r="BA27" s="33"/>
      <c r="BB27" s="23"/>
      <c r="BC27" s="23"/>
      <c r="BD27" s="23"/>
      <c r="BE27" s="173"/>
      <c r="BF27" s="88"/>
      <c r="BG27" s="86"/>
      <c r="BH27" s="86"/>
      <c r="BI27" s="86"/>
      <c r="BJ27" s="86"/>
      <c r="BK27" s="86"/>
      <c r="BL27" s="86"/>
      <c r="BM27" s="86"/>
      <c r="BN27" s="86"/>
      <c r="BO27" s="88"/>
      <c r="BP27" s="88"/>
      <c r="BQ27" s="88"/>
      <c r="BR27" s="88"/>
    </row>
    <row r="28" spans="1:70" ht="13.5">
      <c r="A28" s="16" t="s">
        <v>10</v>
      </c>
      <c r="B28" s="25">
        <f aca="true" t="shared" si="15" ref="B28:AX28">+B24+B26</f>
        <v>0.9999999999999958</v>
      </c>
      <c r="C28" s="25">
        <f t="shared" si="15"/>
        <v>2.0999999999999956</v>
      </c>
      <c r="D28" s="25">
        <f t="shared" si="15"/>
        <v>11.800000000000006</v>
      </c>
      <c r="E28" s="26">
        <f t="shared" si="15"/>
        <v>13.97899999999997</v>
      </c>
      <c r="F28" s="25">
        <f t="shared" si="15"/>
        <v>36.5</v>
      </c>
      <c r="G28" s="25">
        <f t="shared" si="15"/>
        <v>14.700000000000006</v>
      </c>
      <c r="H28" s="25">
        <f t="shared" si="15"/>
        <v>6.099999999999999</v>
      </c>
      <c r="I28" s="26">
        <f t="shared" si="15"/>
        <v>20.11299999999997</v>
      </c>
      <c r="J28" s="25">
        <f t="shared" si="15"/>
        <v>25.50000000000001</v>
      </c>
      <c r="K28" s="25">
        <f t="shared" si="15"/>
        <v>25.700000000000017</v>
      </c>
      <c r="L28" s="25">
        <f t="shared" si="15"/>
        <v>43.40000000000001</v>
      </c>
      <c r="M28" s="26">
        <f t="shared" si="15"/>
        <v>51.09700000000001</v>
      </c>
      <c r="N28" s="25">
        <f t="shared" si="15"/>
        <v>66.60000000000002</v>
      </c>
      <c r="O28" s="25">
        <f t="shared" si="15"/>
        <v>61.5</v>
      </c>
      <c r="P28" s="25">
        <f t="shared" si="15"/>
        <v>35.89999999999999</v>
      </c>
      <c r="Q28" s="26">
        <f t="shared" si="15"/>
        <v>42.69999999999999</v>
      </c>
      <c r="R28" s="25">
        <f t="shared" si="15"/>
        <v>69.5</v>
      </c>
      <c r="S28" s="25">
        <f t="shared" si="15"/>
        <v>55.099999999999994</v>
      </c>
      <c r="T28" s="25">
        <f t="shared" si="15"/>
        <v>56.39999999999999</v>
      </c>
      <c r="U28" s="26">
        <f t="shared" si="15"/>
        <v>15.30000000000003</v>
      </c>
      <c r="V28" s="25">
        <f t="shared" si="15"/>
        <v>38.10000000000004</v>
      </c>
      <c r="W28" s="25">
        <f t="shared" si="15"/>
        <v>28.400000000000013</v>
      </c>
      <c r="X28" s="25">
        <f t="shared" si="15"/>
        <v>43.9</v>
      </c>
      <c r="Y28" s="26">
        <f t="shared" si="15"/>
        <v>27.900000000000006</v>
      </c>
      <c r="Z28" s="25">
        <f t="shared" si="15"/>
        <v>25.30000000000003</v>
      </c>
      <c r="AA28" s="25">
        <f t="shared" si="15"/>
        <v>45.60000000000003</v>
      </c>
      <c r="AB28" s="25">
        <f t="shared" si="15"/>
        <v>103.00000000000001</v>
      </c>
      <c r="AC28" s="26">
        <f t="shared" si="15"/>
        <v>29.399999999999967</v>
      </c>
      <c r="AD28" s="25">
        <f t="shared" si="15"/>
        <v>52.90000000000005</v>
      </c>
      <c r="AE28" s="25">
        <f t="shared" si="15"/>
        <v>54.79999999999995</v>
      </c>
      <c r="AF28" s="25">
        <f t="shared" si="15"/>
        <v>18.846999999999987</v>
      </c>
      <c r="AG28" s="26">
        <f t="shared" si="15"/>
        <v>78.06999999999998</v>
      </c>
      <c r="AH28" s="25">
        <f t="shared" si="15"/>
        <v>78.75000000000003</v>
      </c>
      <c r="AI28" s="25">
        <f t="shared" si="15"/>
        <v>55.70000000000002</v>
      </c>
      <c r="AJ28" s="25">
        <f t="shared" si="15"/>
        <v>77.59999999999994</v>
      </c>
      <c r="AK28" s="26">
        <f t="shared" si="15"/>
        <v>58.05200000000002</v>
      </c>
      <c r="AL28" s="25">
        <f t="shared" si="15"/>
        <v>72.51000000000005</v>
      </c>
      <c r="AM28" s="25">
        <f t="shared" si="15"/>
        <v>41.32999999999998</v>
      </c>
      <c r="AN28" s="25">
        <f t="shared" si="15"/>
        <v>22.099999999999994</v>
      </c>
      <c r="AO28" s="26">
        <f t="shared" si="15"/>
        <v>52.99999999999996</v>
      </c>
      <c r="AP28" s="25">
        <f t="shared" si="15"/>
        <v>57.2</v>
      </c>
      <c r="AQ28" s="27">
        <f t="shared" si="15"/>
        <v>55.10000000000005</v>
      </c>
      <c r="AR28" s="25">
        <f t="shared" si="15"/>
        <v>58.050000000000026</v>
      </c>
      <c r="AS28" s="26">
        <f t="shared" si="15"/>
        <v>63.60000000000001</v>
      </c>
      <c r="AT28" s="25">
        <f t="shared" si="15"/>
        <v>78.19999999999997</v>
      </c>
      <c r="AU28" s="27">
        <f t="shared" si="15"/>
        <v>58.19999999999996</v>
      </c>
      <c r="AV28" s="25">
        <f t="shared" si="15"/>
        <v>60.20000000000001</v>
      </c>
      <c r="AW28" s="26">
        <f t="shared" si="15"/>
        <v>80.19999999999996</v>
      </c>
      <c r="AX28" s="27">
        <f t="shared" si="15"/>
        <v>108.54899999999998</v>
      </c>
      <c r="AY28" s="27">
        <f aca="true" t="shared" si="16" ref="AY28:BD28">+AY24+AY26</f>
        <v>85.33999999999999</v>
      </c>
      <c r="AZ28" s="27">
        <f t="shared" si="16"/>
        <v>75.74800000000002</v>
      </c>
      <c r="BA28" s="26">
        <f t="shared" si="16"/>
        <v>87.49199999999999</v>
      </c>
      <c r="BB28" s="27">
        <f t="shared" si="16"/>
        <v>72.04200000000002</v>
      </c>
      <c r="BC28" s="27">
        <f t="shared" si="16"/>
        <v>68.45900000000007</v>
      </c>
      <c r="BD28" s="27">
        <f t="shared" si="16"/>
        <v>69.216</v>
      </c>
      <c r="BE28" s="173"/>
      <c r="BF28" s="158">
        <f>+BF24+BF26</f>
        <v>28.87899999999999</v>
      </c>
      <c r="BG28" s="159">
        <f aca="true" t="shared" si="17" ref="BG28:BQ28">+BG24+BG26</f>
        <v>77.41299999999995</v>
      </c>
      <c r="BH28" s="159">
        <f t="shared" si="17"/>
        <v>145.697</v>
      </c>
      <c r="BI28" s="159">
        <f t="shared" si="17"/>
        <v>206.6999999999999</v>
      </c>
      <c r="BJ28" s="159">
        <f t="shared" si="17"/>
        <v>196.30000000000015</v>
      </c>
      <c r="BK28" s="159">
        <f t="shared" si="17"/>
        <v>138.30000000000035</v>
      </c>
      <c r="BL28" s="159">
        <f t="shared" si="17"/>
        <v>203.29999999999984</v>
      </c>
      <c r="BM28" s="159">
        <f t="shared" si="17"/>
        <v>204.6169999999999</v>
      </c>
      <c r="BN28" s="159">
        <f t="shared" si="17"/>
        <v>270.102</v>
      </c>
      <c r="BO28" s="158">
        <f t="shared" si="17"/>
        <v>188.93999999999997</v>
      </c>
      <c r="BP28" s="158">
        <f t="shared" si="17"/>
        <v>233.9499999999999</v>
      </c>
      <c r="BQ28" s="158">
        <f t="shared" si="17"/>
        <v>276.7999999999998</v>
      </c>
      <c r="BR28" s="158">
        <f>+BR24+BR26</f>
        <v>357.129</v>
      </c>
    </row>
    <row r="29" spans="1:70" ht="14.25">
      <c r="A29" s="24"/>
      <c r="B29" s="38"/>
      <c r="C29" s="24"/>
      <c r="D29" s="38"/>
      <c r="E29" s="31"/>
      <c r="F29" s="38"/>
      <c r="G29" s="24"/>
      <c r="H29" s="38"/>
      <c r="I29" s="31"/>
      <c r="J29" s="12"/>
      <c r="K29" s="24"/>
      <c r="L29" s="12"/>
      <c r="M29" s="31"/>
      <c r="N29" s="12"/>
      <c r="O29" s="24"/>
      <c r="P29" s="12"/>
      <c r="Q29" s="31"/>
      <c r="R29" s="12"/>
      <c r="S29" s="24"/>
      <c r="T29" s="12"/>
      <c r="U29" s="31"/>
      <c r="V29" s="24"/>
      <c r="W29" s="24"/>
      <c r="X29" s="24"/>
      <c r="Y29" s="31"/>
      <c r="Z29" s="24"/>
      <c r="AA29" s="24"/>
      <c r="AB29" s="24"/>
      <c r="AC29" s="31"/>
      <c r="AD29" s="24"/>
      <c r="AE29" s="24"/>
      <c r="AF29" s="24"/>
      <c r="AG29" s="31"/>
      <c r="AH29" s="24"/>
      <c r="AI29" s="24"/>
      <c r="AJ29" s="24"/>
      <c r="AK29" s="31"/>
      <c r="AL29" s="24"/>
      <c r="AM29" s="24"/>
      <c r="AN29" s="24"/>
      <c r="AO29" s="31"/>
      <c r="AP29" s="24"/>
      <c r="AQ29" s="11"/>
      <c r="AR29" s="24"/>
      <c r="AS29" s="31"/>
      <c r="AT29" s="24"/>
      <c r="AU29" s="11"/>
      <c r="AV29" s="24"/>
      <c r="AW29" s="31"/>
      <c r="AX29" s="11"/>
      <c r="AY29" s="39"/>
      <c r="AZ29" s="39"/>
      <c r="BA29" s="180"/>
      <c r="BB29" s="39"/>
      <c r="BC29" s="39"/>
      <c r="BD29" s="39"/>
      <c r="BE29" s="173"/>
      <c r="BF29" s="13"/>
      <c r="BG29" s="15"/>
      <c r="BH29" s="15"/>
      <c r="BI29" s="15"/>
      <c r="BJ29" s="15"/>
      <c r="BK29" s="15"/>
      <c r="BL29" s="15"/>
      <c r="BM29" s="15"/>
      <c r="BN29" s="15"/>
      <c r="BO29" s="13"/>
      <c r="BP29" s="13"/>
      <c r="BQ29" s="13"/>
      <c r="BR29" s="13"/>
    </row>
    <row r="30" spans="1:70" ht="14.25">
      <c r="A30" s="16" t="s">
        <v>11</v>
      </c>
      <c r="B30" s="12"/>
      <c r="C30" s="16"/>
      <c r="D30" s="12"/>
      <c r="E30" s="17"/>
      <c r="F30" s="12"/>
      <c r="G30" s="16"/>
      <c r="H30" s="12"/>
      <c r="I30" s="17"/>
      <c r="J30" s="12"/>
      <c r="K30" s="16"/>
      <c r="L30" s="12"/>
      <c r="M30" s="17"/>
      <c r="N30" s="12"/>
      <c r="O30" s="16"/>
      <c r="P30" s="12"/>
      <c r="Q30" s="17"/>
      <c r="R30" s="12"/>
      <c r="S30" s="16"/>
      <c r="T30" s="12"/>
      <c r="U30" s="17"/>
      <c r="V30" s="16"/>
      <c r="W30" s="16"/>
      <c r="X30" s="16"/>
      <c r="Y30" s="17"/>
      <c r="Z30" s="16"/>
      <c r="AA30" s="16"/>
      <c r="AB30" s="24"/>
      <c r="AC30" s="17"/>
      <c r="AD30" s="24"/>
      <c r="AE30" s="16"/>
      <c r="AF30" s="24"/>
      <c r="AG30" s="17"/>
      <c r="AH30" s="24"/>
      <c r="AI30" s="24"/>
      <c r="AJ30" s="24"/>
      <c r="AK30" s="17"/>
      <c r="AL30" s="24"/>
      <c r="AM30" s="24"/>
      <c r="AN30" s="24"/>
      <c r="AO30" s="17"/>
      <c r="AP30" s="24"/>
      <c r="AQ30" s="11"/>
      <c r="AR30" s="24"/>
      <c r="AS30" s="17"/>
      <c r="AT30" s="24"/>
      <c r="AU30" s="11"/>
      <c r="AV30" s="24"/>
      <c r="AW30" s="17"/>
      <c r="AX30" s="11"/>
      <c r="AY30" s="39"/>
      <c r="AZ30" s="39"/>
      <c r="BA30" s="180"/>
      <c r="BB30" s="39"/>
      <c r="BC30" s="39"/>
      <c r="BD30" s="39"/>
      <c r="BE30" s="173"/>
      <c r="BF30" s="13"/>
      <c r="BG30" s="15"/>
      <c r="BH30" s="15"/>
      <c r="BI30" s="15"/>
      <c r="BJ30" s="15"/>
      <c r="BK30" s="15"/>
      <c r="BL30" s="15"/>
      <c r="BM30" s="15"/>
      <c r="BN30" s="15"/>
      <c r="BO30" s="13"/>
      <c r="BP30" s="13"/>
      <c r="BQ30" s="13"/>
      <c r="BR30" s="13"/>
    </row>
    <row r="31" spans="1:70" s="7" customFormat="1" ht="14.25">
      <c r="A31" s="40" t="s">
        <v>98</v>
      </c>
      <c r="B31" s="20"/>
      <c r="C31" s="41"/>
      <c r="D31" s="20"/>
      <c r="E31" s="162"/>
      <c r="F31" s="20"/>
      <c r="G31" s="41"/>
      <c r="H31" s="20"/>
      <c r="I31" s="162"/>
      <c r="J31" s="20"/>
      <c r="K31" s="41"/>
      <c r="L31" s="20"/>
      <c r="M31" s="162"/>
      <c r="N31" s="20"/>
      <c r="O31" s="41"/>
      <c r="P31" s="20"/>
      <c r="Q31" s="162"/>
      <c r="R31" s="20"/>
      <c r="S31" s="41"/>
      <c r="T31" s="20"/>
      <c r="U31" s="162"/>
      <c r="V31" s="41"/>
      <c r="W31" s="41"/>
      <c r="X31" s="41"/>
      <c r="Y31" s="162"/>
      <c r="Z31" s="41"/>
      <c r="AA31" s="41"/>
      <c r="AB31" s="21"/>
      <c r="AC31" s="162"/>
      <c r="AD31" s="21">
        <v>272200</v>
      </c>
      <c r="AE31" s="41">
        <v>275800</v>
      </c>
      <c r="AF31" s="21">
        <v>303800</v>
      </c>
      <c r="AG31" s="162">
        <v>313500</v>
      </c>
      <c r="AH31" s="21">
        <v>322900</v>
      </c>
      <c r="AI31" s="21">
        <v>330400</v>
      </c>
      <c r="AJ31" s="21">
        <v>336300</v>
      </c>
      <c r="AK31" s="162">
        <v>344000</v>
      </c>
      <c r="AL31" s="21">
        <v>350700</v>
      </c>
      <c r="AM31" s="21">
        <v>355100</v>
      </c>
      <c r="AN31" s="21">
        <v>360800</v>
      </c>
      <c r="AO31" s="162">
        <v>366600</v>
      </c>
      <c r="AP31" s="21">
        <v>373500</v>
      </c>
      <c r="AQ31" s="23">
        <v>378700</v>
      </c>
      <c r="AR31" s="21">
        <v>384200</v>
      </c>
      <c r="AS31" s="162">
        <v>394700</v>
      </c>
      <c r="AT31" s="21">
        <v>404100</v>
      </c>
      <c r="AU31" s="20">
        <v>413200</v>
      </c>
      <c r="AV31" s="21">
        <v>421000</v>
      </c>
      <c r="AW31" s="162">
        <v>432600</v>
      </c>
      <c r="AX31" s="20">
        <v>449900</v>
      </c>
      <c r="AY31" s="20">
        <v>462500</v>
      </c>
      <c r="AZ31" s="20">
        <v>476000</v>
      </c>
      <c r="BA31" s="33">
        <v>490400</v>
      </c>
      <c r="BB31" s="20">
        <v>507100</v>
      </c>
      <c r="BC31" s="20">
        <v>523200</v>
      </c>
      <c r="BD31" s="20">
        <v>545600</v>
      </c>
      <c r="BE31" s="173"/>
      <c r="BF31" s="42">
        <f>+E31</f>
        <v>0</v>
      </c>
      <c r="BG31" s="43">
        <f>+I31</f>
        <v>0</v>
      </c>
      <c r="BH31" s="44">
        <f>+M31</f>
        <v>0</v>
      </c>
      <c r="BI31" s="43">
        <f>+Q31</f>
        <v>0</v>
      </c>
      <c r="BJ31" s="44">
        <f>+U31</f>
        <v>0</v>
      </c>
      <c r="BK31" s="43">
        <f>+Y31</f>
        <v>0</v>
      </c>
      <c r="BL31" s="44">
        <f>+AC31</f>
        <v>0</v>
      </c>
      <c r="BM31" s="43">
        <f>+AG31</f>
        <v>313500</v>
      </c>
      <c r="BN31" s="44">
        <f>+AK31</f>
        <v>344000</v>
      </c>
      <c r="BO31" s="45">
        <f>+AO31</f>
        <v>366600</v>
      </c>
      <c r="BP31" s="42">
        <f>+AS31</f>
        <v>394700</v>
      </c>
      <c r="BQ31" s="45">
        <f>+AW31</f>
        <v>432600</v>
      </c>
      <c r="BR31" s="45">
        <f>+BA31</f>
        <v>490400</v>
      </c>
    </row>
    <row r="32" spans="1:70" ht="14.25">
      <c r="A32" s="46" t="s">
        <v>99</v>
      </c>
      <c r="B32" s="47">
        <v>59600</v>
      </c>
      <c r="C32" s="40">
        <v>58800</v>
      </c>
      <c r="D32" s="47">
        <v>59100</v>
      </c>
      <c r="E32" s="22">
        <v>62200</v>
      </c>
      <c r="F32" s="47">
        <v>67100</v>
      </c>
      <c r="G32" s="40">
        <v>70000</v>
      </c>
      <c r="H32" s="48">
        <v>72200</v>
      </c>
      <c r="I32" s="22">
        <v>101400</v>
      </c>
      <c r="J32" s="48">
        <v>105100</v>
      </c>
      <c r="K32" s="40">
        <v>106900</v>
      </c>
      <c r="L32" s="40">
        <v>110900</v>
      </c>
      <c r="M32" s="22">
        <v>117300</v>
      </c>
      <c r="N32" s="40">
        <v>127700</v>
      </c>
      <c r="O32" s="40">
        <v>135900</v>
      </c>
      <c r="P32" s="40">
        <v>140500</v>
      </c>
      <c r="Q32" s="22">
        <v>149500</v>
      </c>
      <c r="R32" s="40">
        <v>159600</v>
      </c>
      <c r="S32" s="40">
        <v>167300</v>
      </c>
      <c r="T32" s="20">
        <v>174500</v>
      </c>
      <c r="U32" s="22">
        <v>185000</v>
      </c>
      <c r="V32" s="20">
        <v>197700</v>
      </c>
      <c r="W32" s="40">
        <v>213700</v>
      </c>
      <c r="X32" s="20">
        <v>218300</v>
      </c>
      <c r="Y32" s="22">
        <v>230900</v>
      </c>
      <c r="Z32" s="20">
        <v>238600</v>
      </c>
      <c r="AA32" s="40">
        <v>249600</v>
      </c>
      <c r="AB32" s="20">
        <v>304500</v>
      </c>
      <c r="AC32" s="22">
        <v>308600</v>
      </c>
      <c r="AD32" s="20">
        <v>317800</v>
      </c>
      <c r="AE32" s="40">
        <v>316000</v>
      </c>
      <c r="AF32" s="20">
        <v>346800</v>
      </c>
      <c r="AG32" s="22">
        <v>360000</v>
      </c>
      <c r="AH32" s="20">
        <v>372400</v>
      </c>
      <c r="AI32" s="20">
        <v>384000</v>
      </c>
      <c r="AJ32" s="20">
        <v>394700</v>
      </c>
      <c r="AK32" s="22">
        <v>405500</v>
      </c>
      <c r="AL32" s="20">
        <v>417900</v>
      </c>
      <c r="AM32" s="20">
        <v>426500</v>
      </c>
      <c r="AN32" s="20">
        <v>435600</v>
      </c>
      <c r="AO32" s="22">
        <v>444300</v>
      </c>
      <c r="AP32" s="20">
        <v>456300</v>
      </c>
      <c r="AQ32" s="20">
        <v>464900</v>
      </c>
      <c r="AR32" s="20">
        <v>473200</v>
      </c>
      <c r="AS32" s="22">
        <v>487800</v>
      </c>
      <c r="AT32" s="20">
        <v>501200</v>
      </c>
      <c r="AU32" s="20">
        <v>516000</v>
      </c>
      <c r="AV32" s="20">
        <v>527700</v>
      </c>
      <c r="AW32" s="22">
        <v>544600</v>
      </c>
      <c r="AX32" s="20">
        <v>570800</v>
      </c>
      <c r="AY32" s="20">
        <v>588500</v>
      </c>
      <c r="AZ32" s="20">
        <v>607000</v>
      </c>
      <c r="BA32" s="33">
        <v>627500</v>
      </c>
      <c r="BB32" s="20">
        <v>650500</v>
      </c>
      <c r="BC32" s="20">
        <v>673800</v>
      </c>
      <c r="BD32" s="20">
        <v>705600</v>
      </c>
      <c r="BE32" s="173"/>
      <c r="BF32" s="42">
        <f>+E32</f>
        <v>62200</v>
      </c>
      <c r="BG32" s="43">
        <f>+I32</f>
        <v>101400</v>
      </c>
      <c r="BH32" s="44">
        <f>+M32</f>
        <v>117300</v>
      </c>
      <c r="BI32" s="43">
        <f>+Q32</f>
        <v>149500</v>
      </c>
      <c r="BJ32" s="44">
        <f>+U32</f>
        <v>185000</v>
      </c>
      <c r="BK32" s="43">
        <f>+Y32</f>
        <v>230900</v>
      </c>
      <c r="BL32" s="44">
        <f>+AC32</f>
        <v>308600</v>
      </c>
      <c r="BM32" s="43">
        <f>+AG32</f>
        <v>360000</v>
      </c>
      <c r="BN32" s="44">
        <f>+AK32</f>
        <v>405500</v>
      </c>
      <c r="BO32" s="45">
        <f>+AO32</f>
        <v>444300</v>
      </c>
      <c r="BP32" s="42">
        <f>+AS32</f>
        <v>487800</v>
      </c>
      <c r="BQ32" s="45">
        <f>+AW32</f>
        <v>544600</v>
      </c>
      <c r="BR32" s="45">
        <f>+BA32</f>
        <v>627500</v>
      </c>
    </row>
    <row r="33" spans="1:70" s="14" customFormat="1" ht="14.25">
      <c r="A33" s="46" t="s">
        <v>118</v>
      </c>
      <c r="B33" s="47"/>
      <c r="C33" s="40"/>
      <c r="D33" s="47"/>
      <c r="E33" s="22"/>
      <c r="F33" s="47"/>
      <c r="G33" s="40"/>
      <c r="H33" s="48"/>
      <c r="I33" s="22"/>
      <c r="J33" s="48"/>
      <c r="K33" s="40"/>
      <c r="L33" s="40"/>
      <c r="M33" s="22"/>
      <c r="N33" s="40"/>
      <c r="O33" s="40"/>
      <c r="P33" s="40"/>
      <c r="Q33" s="22"/>
      <c r="R33" s="40"/>
      <c r="S33" s="40"/>
      <c r="T33" s="20"/>
      <c r="U33" s="22"/>
      <c r="V33" s="20"/>
      <c r="W33" s="40"/>
      <c r="X33" s="20"/>
      <c r="Y33" s="22"/>
      <c r="Z33" s="20"/>
      <c r="AA33" s="40"/>
      <c r="AB33" s="20"/>
      <c r="AC33" s="22"/>
      <c r="AD33" s="20"/>
      <c r="AE33" s="40"/>
      <c r="AF33" s="20"/>
      <c r="AG33" s="22"/>
      <c r="AH33" s="54">
        <v>5.185565114</v>
      </c>
      <c r="AI33" s="54">
        <v>1.1122817995539798</v>
      </c>
      <c r="AJ33" s="54">
        <v>1.900286501</v>
      </c>
      <c r="AK33" s="53">
        <v>1.073963468</v>
      </c>
      <c r="AL33" s="54">
        <v>3.63572499</v>
      </c>
      <c r="AM33" s="54">
        <v>1.915816753</v>
      </c>
      <c r="AN33" s="54">
        <v>0.00852847</v>
      </c>
      <c r="AO33" s="53">
        <v>1.317747181</v>
      </c>
      <c r="AP33" s="54">
        <v>3.650222824</v>
      </c>
      <c r="AQ33" s="54">
        <v>2.214031497</v>
      </c>
      <c r="AR33" s="54">
        <v>1.997104592</v>
      </c>
      <c r="AS33" s="53">
        <v>0.8864208556470804</v>
      </c>
      <c r="AT33" s="54">
        <v>3.795940450662054</v>
      </c>
      <c r="AU33" s="54">
        <v>2.471501036</v>
      </c>
      <c r="AV33" s="54">
        <v>5.492816466792636</v>
      </c>
      <c r="AW33" s="53">
        <v>4.5266337688521086</v>
      </c>
      <c r="AX33" s="54">
        <v>8.226507604304377</v>
      </c>
      <c r="AY33" s="54">
        <v>0.32354099717678664</v>
      </c>
      <c r="AZ33" s="54">
        <v>3.28770323</v>
      </c>
      <c r="BA33" s="76">
        <v>1.036489116</v>
      </c>
      <c r="BB33" s="54">
        <v>2.647530139</v>
      </c>
      <c r="BC33" s="54">
        <v>4.203494185</v>
      </c>
      <c r="BD33" s="54">
        <v>3.32969367</v>
      </c>
      <c r="BE33" s="173"/>
      <c r="BF33" s="88"/>
      <c r="BG33" s="86"/>
      <c r="BH33" s="86"/>
      <c r="BI33" s="86"/>
      <c r="BJ33" s="86"/>
      <c r="BK33" s="86"/>
      <c r="BL33" s="86"/>
      <c r="BM33" s="86"/>
      <c r="BN33" s="169">
        <f>SUM(AH33:AK33)</f>
        <v>9.27209688255398</v>
      </c>
      <c r="BO33" s="170">
        <f>SUM(AL33:AO33)</f>
        <v>6.877817393999999</v>
      </c>
      <c r="BP33" s="170">
        <f>SUM(AP33:AS33)</f>
        <v>8.74777976864708</v>
      </c>
      <c r="BQ33" s="170">
        <f>SUM(AT33:AW33)</f>
        <v>16.286891722306798</v>
      </c>
      <c r="BR33" s="170">
        <f>SUM(AX33:BA33)</f>
        <v>12.874240947481164</v>
      </c>
    </row>
    <row r="34" spans="1:70" ht="14.25">
      <c r="A34" s="46" t="s">
        <v>88</v>
      </c>
      <c r="B34" s="47">
        <v>6000</v>
      </c>
      <c r="C34" s="40">
        <v>8000</v>
      </c>
      <c r="D34" s="47">
        <v>9000</v>
      </c>
      <c r="E34" s="22">
        <v>11000</v>
      </c>
      <c r="F34" s="20">
        <v>14000</v>
      </c>
      <c r="G34" s="40">
        <v>15000</v>
      </c>
      <c r="H34" s="40">
        <v>16000</v>
      </c>
      <c r="I34" s="22">
        <v>21000</v>
      </c>
      <c r="J34" s="40">
        <v>24000</v>
      </c>
      <c r="K34" s="40">
        <v>27000</v>
      </c>
      <c r="L34" s="40">
        <v>32000</v>
      </c>
      <c r="M34" s="22">
        <v>36000</v>
      </c>
      <c r="N34" s="40">
        <v>43000</v>
      </c>
      <c r="O34" s="40">
        <v>42000</v>
      </c>
      <c r="P34" s="40">
        <v>44000</v>
      </c>
      <c r="Q34" s="22">
        <v>49000</v>
      </c>
      <c r="R34" s="40">
        <v>54000</v>
      </c>
      <c r="S34" s="40">
        <v>57000</v>
      </c>
      <c r="T34" s="20">
        <v>58000</v>
      </c>
      <c r="U34" s="22">
        <v>55000</v>
      </c>
      <c r="V34" s="20">
        <v>52000</v>
      </c>
      <c r="W34" s="40">
        <v>53000</v>
      </c>
      <c r="X34" s="20">
        <v>45000</v>
      </c>
      <c r="Y34" s="22">
        <v>39000</v>
      </c>
      <c r="Z34" s="20">
        <v>43000</v>
      </c>
      <c r="AA34" s="40">
        <v>54000</v>
      </c>
      <c r="AB34" s="20">
        <v>90000</v>
      </c>
      <c r="AC34" s="22">
        <v>90000</v>
      </c>
      <c r="AD34" s="20">
        <v>96000</v>
      </c>
      <c r="AE34" s="40">
        <v>91000</v>
      </c>
      <c r="AF34" s="20">
        <v>96000</v>
      </c>
      <c r="AG34" s="22">
        <v>102000</v>
      </c>
      <c r="AH34" s="20">
        <v>106000</v>
      </c>
      <c r="AI34" s="20">
        <v>103000</v>
      </c>
      <c r="AJ34" s="20">
        <v>87000</v>
      </c>
      <c r="AK34" s="22">
        <v>90000</v>
      </c>
      <c r="AL34" s="20">
        <v>101000</v>
      </c>
      <c r="AM34" s="20">
        <v>96000</v>
      </c>
      <c r="AN34" s="20">
        <v>100000</v>
      </c>
      <c r="AO34" s="22">
        <v>104000</v>
      </c>
      <c r="AP34" s="20">
        <v>112000</v>
      </c>
      <c r="AQ34" s="20">
        <v>115000</v>
      </c>
      <c r="AR34" s="20">
        <v>127000</v>
      </c>
      <c r="AS34" s="22">
        <v>136000</v>
      </c>
      <c r="AT34" s="20">
        <v>145000</v>
      </c>
      <c r="AU34" s="20">
        <v>155000</v>
      </c>
      <c r="AV34" s="20">
        <v>160000</v>
      </c>
      <c r="AW34" s="22">
        <v>166000</v>
      </c>
      <c r="AX34" s="20">
        <v>193000</v>
      </c>
      <c r="AY34" s="20">
        <v>191000</v>
      </c>
      <c r="AZ34" s="20">
        <v>185000</v>
      </c>
      <c r="BA34" s="33">
        <v>200000</v>
      </c>
      <c r="BB34" s="20">
        <v>197000</v>
      </c>
      <c r="BC34" s="20">
        <v>205000</v>
      </c>
      <c r="BD34" s="20">
        <v>225000</v>
      </c>
      <c r="BE34" s="173"/>
      <c r="BF34" s="42">
        <f>+E34</f>
        <v>11000</v>
      </c>
      <c r="BG34" s="43">
        <f>+I34</f>
        <v>21000</v>
      </c>
      <c r="BH34" s="44">
        <f>+M34</f>
        <v>36000</v>
      </c>
      <c r="BI34" s="43">
        <f>+Q34</f>
        <v>49000</v>
      </c>
      <c r="BJ34" s="44">
        <f>+U34</f>
        <v>55000</v>
      </c>
      <c r="BK34" s="43">
        <f>+Y34</f>
        <v>39000</v>
      </c>
      <c r="BL34" s="44">
        <f>+AC34</f>
        <v>90000</v>
      </c>
      <c r="BM34" s="43">
        <f>+AG34</f>
        <v>102000</v>
      </c>
      <c r="BN34" s="44">
        <f>+AK34</f>
        <v>90000</v>
      </c>
      <c r="BO34" s="45">
        <f>+AO34</f>
        <v>104000</v>
      </c>
      <c r="BP34" s="42">
        <f>+AS34</f>
        <v>136000</v>
      </c>
      <c r="BQ34" s="45">
        <f>+AW34</f>
        <v>166000</v>
      </c>
      <c r="BR34" s="45">
        <f>+BA34</f>
        <v>200000</v>
      </c>
    </row>
    <row r="35" spans="1:70" ht="14.25">
      <c r="A35" s="46" t="s">
        <v>89</v>
      </c>
      <c r="B35" s="47">
        <v>107100</v>
      </c>
      <c r="C35" s="40">
        <v>131000</v>
      </c>
      <c r="D35" s="47">
        <v>156800</v>
      </c>
      <c r="E35" s="22">
        <v>176600</v>
      </c>
      <c r="F35" s="20">
        <v>210000</v>
      </c>
      <c r="G35" s="40">
        <v>211000</v>
      </c>
      <c r="H35" s="20">
        <v>215000</v>
      </c>
      <c r="I35" s="22">
        <v>206000</v>
      </c>
      <c r="J35" s="20">
        <v>230000</v>
      </c>
      <c r="K35" s="40">
        <v>250000</v>
      </c>
      <c r="L35" s="20">
        <v>290000</v>
      </c>
      <c r="M35" s="22">
        <v>310000</v>
      </c>
      <c r="N35" s="40">
        <v>335000</v>
      </c>
      <c r="O35" s="40">
        <v>304000</v>
      </c>
      <c r="P35" s="40">
        <v>314000</v>
      </c>
      <c r="Q35" s="22">
        <v>330000</v>
      </c>
      <c r="R35" s="40">
        <v>338000</v>
      </c>
      <c r="S35" s="40">
        <v>343000</v>
      </c>
      <c r="T35" s="20">
        <v>330000</v>
      </c>
      <c r="U35" s="22">
        <v>298000</v>
      </c>
      <c r="V35" s="20">
        <v>265100</v>
      </c>
      <c r="W35" s="40">
        <v>246500</v>
      </c>
      <c r="X35" s="20">
        <v>207000</v>
      </c>
      <c r="Y35" s="22">
        <v>169200</v>
      </c>
      <c r="Z35" s="20">
        <v>179400</v>
      </c>
      <c r="AA35" s="40">
        <v>215900</v>
      </c>
      <c r="AB35" s="20">
        <v>294400</v>
      </c>
      <c r="AC35" s="22">
        <v>292900</v>
      </c>
      <c r="AD35" s="20">
        <v>302700</v>
      </c>
      <c r="AE35" s="40">
        <v>288700</v>
      </c>
      <c r="AF35" s="20">
        <v>277300</v>
      </c>
      <c r="AG35" s="22">
        <v>283900</v>
      </c>
      <c r="AH35" s="20">
        <v>278300</v>
      </c>
      <c r="AI35" s="20">
        <v>267400</v>
      </c>
      <c r="AJ35" s="20">
        <v>220000</v>
      </c>
      <c r="AK35" s="22">
        <v>221400</v>
      </c>
      <c r="AL35" s="20">
        <v>241600</v>
      </c>
      <c r="AM35" s="20">
        <v>225000</v>
      </c>
      <c r="AN35" s="20">
        <v>229300</v>
      </c>
      <c r="AO35" s="22">
        <v>233360</v>
      </c>
      <c r="AP35" s="20">
        <v>244700</v>
      </c>
      <c r="AQ35" s="20">
        <v>247030</v>
      </c>
      <c r="AR35" s="20">
        <v>268330</v>
      </c>
      <c r="AS35" s="22">
        <v>278810</v>
      </c>
      <c r="AT35" s="20">
        <v>288500</v>
      </c>
      <c r="AU35" s="20">
        <v>300400</v>
      </c>
      <c r="AV35" s="20">
        <v>303260</v>
      </c>
      <c r="AW35" s="22">
        <v>305200</v>
      </c>
      <c r="AX35" s="20">
        <v>338700</v>
      </c>
      <c r="AY35" s="20">
        <v>324600</v>
      </c>
      <c r="AZ35" s="20">
        <v>305300</v>
      </c>
      <c r="BA35" s="33">
        <v>318800</v>
      </c>
      <c r="BB35" s="20">
        <v>302300</v>
      </c>
      <c r="BC35" s="20">
        <v>303900</v>
      </c>
      <c r="BD35" s="20">
        <v>318900</v>
      </c>
      <c r="BE35" s="173"/>
      <c r="BF35" s="42">
        <f>+E35</f>
        <v>176600</v>
      </c>
      <c r="BG35" s="43">
        <f>+I35</f>
        <v>206000</v>
      </c>
      <c r="BH35" s="44">
        <f>+M35</f>
        <v>310000</v>
      </c>
      <c r="BI35" s="43">
        <f>+Q35</f>
        <v>330000</v>
      </c>
      <c r="BJ35" s="44">
        <f>+U35</f>
        <v>298000</v>
      </c>
      <c r="BK35" s="43">
        <f>+Y35</f>
        <v>169200</v>
      </c>
      <c r="BL35" s="44">
        <f>+AC35</f>
        <v>292900</v>
      </c>
      <c r="BM35" s="43">
        <f>+AG35</f>
        <v>283900</v>
      </c>
      <c r="BN35" s="44">
        <f>+AK35</f>
        <v>221400</v>
      </c>
      <c r="BO35" s="45">
        <f>+AO35</f>
        <v>233360</v>
      </c>
      <c r="BP35" s="42">
        <f>+AS35</f>
        <v>278810</v>
      </c>
      <c r="BQ35" s="45">
        <f>+AW35</f>
        <v>305200</v>
      </c>
      <c r="BR35" s="45">
        <f>+BA35</f>
        <v>318800</v>
      </c>
    </row>
    <row r="36" spans="1:70" ht="14.25">
      <c r="A36" s="46" t="s">
        <v>90</v>
      </c>
      <c r="B36" s="47">
        <v>2494</v>
      </c>
      <c r="C36" s="40">
        <v>2595</v>
      </c>
      <c r="D36" s="47">
        <v>2964</v>
      </c>
      <c r="E36" s="22">
        <v>2939</v>
      </c>
      <c r="F36" s="50">
        <v>5310</v>
      </c>
      <c r="G36" s="40">
        <v>4341</v>
      </c>
      <c r="H36" s="51">
        <v>3941</v>
      </c>
      <c r="I36" s="22">
        <v>4039</v>
      </c>
      <c r="J36" s="51">
        <v>3460</v>
      </c>
      <c r="K36" s="40">
        <v>3490</v>
      </c>
      <c r="L36" s="51">
        <v>3788</v>
      </c>
      <c r="M36" s="22">
        <v>3990</v>
      </c>
      <c r="N36" s="51">
        <v>5670</v>
      </c>
      <c r="O36" s="40">
        <v>5304</v>
      </c>
      <c r="P36" s="51">
        <v>4992</v>
      </c>
      <c r="Q36" s="22">
        <v>4913</v>
      </c>
      <c r="R36" s="50">
        <v>5307</v>
      </c>
      <c r="S36" s="40">
        <v>4955</v>
      </c>
      <c r="T36" s="50">
        <v>4840</v>
      </c>
      <c r="U36" s="22">
        <v>4683</v>
      </c>
      <c r="V36" s="20">
        <v>4015</v>
      </c>
      <c r="W36" s="40">
        <v>3742</v>
      </c>
      <c r="X36" s="20">
        <v>3508</v>
      </c>
      <c r="Y36" s="22">
        <v>3342</v>
      </c>
      <c r="Z36" s="20">
        <v>2581</v>
      </c>
      <c r="AA36" s="40">
        <v>2801</v>
      </c>
      <c r="AB36" s="20">
        <v>3147</v>
      </c>
      <c r="AC36" s="22">
        <v>3447</v>
      </c>
      <c r="AD36" s="20">
        <v>3472</v>
      </c>
      <c r="AE36" s="40">
        <v>3321</v>
      </c>
      <c r="AF36" s="20">
        <v>3022</v>
      </c>
      <c r="AG36" s="22">
        <v>3232</v>
      </c>
      <c r="AH36" s="20">
        <v>2640</v>
      </c>
      <c r="AI36" s="20">
        <v>2866</v>
      </c>
      <c r="AJ36" s="20">
        <v>2845</v>
      </c>
      <c r="AK36" s="22">
        <v>2794</v>
      </c>
      <c r="AL36" s="20">
        <v>2447</v>
      </c>
      <c r="AM36" s="20">
        <v>2326</v>
      </c>
      <c r="AN36" s="20">
        <v>2189</v>
      </c>
      <c r="AO36" s="22">
        <v>2150</v>
      </c>
      <c r="AP36" s="20">
        <v>2157</v>
      </c>
      <c r="AQ36" s="20">
        <v>2078</v>
      </c>
      <c r="AR36" s="20">
        <v>2058.173274357331</v>
      </c>
      <c r="AS36" s="22">
        <v>2118</v>
      </c>
      <c r="AT36" s="20">
        <v>2269</v>
      </c>
      <c r="AU36" s="20">
        <v>2148</v>
      </c>
      <c r="AV36" s="20">
        <v>2095</v>
      </c>
      <c r="AW36" s="22">
        <v>2099</v>
      </c>
      <c r="AX36" s="20">
        <v>2349</v>
      </c>
      <c r="AY36" s="20">
        <v>2201</v>
      </c>
      <c r="AZ36" s="20">
        <v>2098</v>
      </c>
      <c r="BA36" s="33">
        <v>2093</v>
      </c>
      <c r="BB36" s="20">
        <v>1890</v>
      </c>
      <c r="BC36" s="20">
        <v>1856</v>
      </c>
      <c r="BD36" s="20">
        <v>1764</v>
      </c>
      <c r="BE36" s="173"/>
      <c r="BF36" s="22">
        <f>+E36</f>
        <v>2939</v>
      </c>
      <c r="BG36" s="22">
        <f>+I36</f>
        <v>4039</v>
      </c>
      <c r="BH36" s="22">
        <f>+M36</f>
        <v>3990</v>
      </c>
      <c r="BI36" s="22">
        <f>+Q36</f>
        <v>4913</v>
      </c>
      <c r="BJ36" s="22">
        <f>+U36</f>
        <v>4683</v>
      </c>
      <c r="BK36" s="22">
        <f>+Y36</f>
        <v>3342</v>
      </c>
      <c r="BL36" s="22">
        <f>+AC36</f>
        <v>3447</v>
      </c>
      <c r="BM36" s="22">
        <f>+AG36</f>
        <v>3232</v>
      </c>
      <c r="BN36" s="22">
        <f>+AK36</f>
        <v>2794</v>
      </c>
      <c r="BO36" s="22">
        <f>+AO36</f>
        <v>2150</v>
      </c>
      <c r="BP36" s="22">
        <f>+AS36</f>
        <v>2118</v>
      </c>
      <c r="BQ36" s="22">
        <f>+AW36</f>
        <v>2099</v>
      </c>
      <c r="BR36" s="22">
        <f>+BA36</f>
        <v>2093</v>
      </c>
    </row>
    <row r="37" spans="1:70" ht="14.25">
      <c r="A37" s="46" t="s">
        <v>91</v>
      </c>
      <c r="B37" s="47">
        <v>-2208</v>
      </c>
      <c r="C37" s="40">
        <v>-2165</v>
      </c>
      <c r="D37" s="47">
        <v>-2175</v>
      </c>
      <c r="E37" s="22">
        <v>-2102</v>
      </c>
      <c r="F37" s="50">
        <v>-2211</v>
      </c>
      <c r="G37" s="40">
        <v>-2215</v>
      </c>
      <c r="H37" s="51">
        <v>-2184</v>
      </c>
      <c r="I37" s="22">
        <v>-2389</v>
      </c>
      <c r="J37" s="51">
        <v>-2115</v>
      </c>
      <c r="K37" s="40">
        <v>-2146</v>
      </c>
      <c r="L37" s="51">
        <v>-2142</v>
      </c>
      <c r="M37" s="22">
        <v>-2119</v>
      </c>
      <c r="N37" s="51">
        <v>-2615</v>
      </c>
      <c r="O37" s="40">
        <v>-2573</v>
      </c>
      <c r="P37" s="51">
        <v>-2623</v>
      </c>
      <c r="Q37" s="22">
        <v>-2715</v>
      </c>
      <c r="R37" s="50">
        <v>-2772</v>
      </c>
      <c r="S37" s="40">
        <v>-2724</v>
      </c>
      <c r="T37" s="50">
        <v>-2725</v>
      </c>
      <c r="U37" s="22">
        <v>-3010</v>
      </c>
      <c r="V37" s="20">
        <v>-2944</v>
      </c>
      <c r="W37" s="40">
        <v>-2803</v>
      </c>
      <c r="X37" s="20">
        <v>-2515</v>
      </c>
      <c r="Y37" s="22">
        <v>-2412</v>
      </c>
      <c r="Z37" s="20">
        <v>-2024</v>
      </c>
      <c r="AA37" s="40">
        <v>-2045</v>
      </c>
      <c r="AB37" s="20">
        <v>-2088</v>
      </c>
      <c r="AC37" s="22">
        <v>-2479</v>
      </c>
      <c r="AD37" s="20">
        <v>-2505</v>
      </c>
      <c r="AE37" s="40">
        <v>-2443</v>
      </c>
      <c r="AF37" s="20">
        <v>-2346</v>
      </c>
      <c r="AG37" s="22">
        <v>-2454</v>
      </c>
      <c r="AH37" s="20">
        <v>-1622</v>
      </c>
      <c r="AI37" s="20">
        <v>-2145</v>
      </c>
      <c r="AJ37" s="20">
        <v>-1985</v>
      </c>
      <c r="AK37" s="22">
        <v>-1918</v>
      </c>
      <c r="AL37" s="20">
        <v>-1546</v>
      </c>
      <c r="AM37" s="20">
        <v>-1567</v>
      </c>
      <c r="AN37" s="20">
        <v>-1556</v>
      </c>
      <c r="AO37" s="22">
        <v>-1539</v>
      </c>
      <c r="AP37" s="20">
        <v>-1434</v>
      </c>
      <c r="AQ37" s="20">
        <v>-1378</v>
      </c>
      <c r="AR37" s="20">
        <v>-1365.3255055921838</v>
      </c>
      <c r="AS37" s="22">
        <v>-1391</v>
      </c>
      <c r="AT37" s="20">
        <v>-1399</v>
      </c>
      <c r="AU37" s="20">
        <v>-1381</v>
      </c>
      <c r="AV37" s="20">
        <v>-1363</v>
      </c>
      <c r="AW37" s="22">
        <v>-1348</v>
      </c>
      <c r="AX37" s="20">
        <v>-1278</v>
      </c>
      <c r="AY37" s="20">
        <v>-1262</v>
      </c>
      <c r="AZ37" s="20">
        <v>-1234</v>
      </c>
      <c r="BA37" s="33">
        <v>-1243</v>
      </c>
      <c r="BB37" s="20">
        <v>-1245</v>
      </c>
      <c r="BC37" s="20">
        <v>-1233</v>
      </c>
      <c r="BD37" s="20">
        <v>-1179</v>
      </c>
      <c r="BE37" s="173"/>
      <c r="BF37" s="22">
        <f>+E37</f>
        <v>-2102</v>
      </c>
      <c r="BG37" s="22">
        <f>+I37</f>
        <v>-2389</v>
      </c>
      <c r="BH37" s="22">
        <f>+M37</f>
        <v>-2119</v>
      </c>
      <c r="BI37" s="22">
        <f>+Q37</f>
        <v>-2715</v>
      </c>
      <c r="BJ37" s="22">
        <f>+U37</f>
        <v>-3010</v>
      </c>
      <c r="BK37" s="22">
        <f>+Y37</f>
        <v>-2412</v>
      </c>
      <c r="BL37" s="22">
        <f>+AC37</f>
        <v>-2479</v>
      </c>
      <c r="BM37" s="22">
        <f>+AG37</f>
        <v>-2454</v>
      </c>
      <c r="BN37" s="22">
        <f>+AK37</f>
        <v>-1918</v>
      </c>
      <c r="BO37" s="22">
        <f>+AO37</f>
        <v>-1539</v>
      </c>
      <c r="BP37" s="22">
        <f>+AS37</f>
        <v>-1391</v>
      </c>
      <c r="BQ37" s="22">
        <f>+AW37</f>
        <v>-1348</v>
      </c>
      <c r="BR37" s="22">
        <f>+BA37</f>
        <v>-1243</v>
      </c>
    </row>
    <row r="38" spans="1:70" ht="14.25">
      <c r="A38" s="46" t="s">
        <v>92</v>
      </c>
      <c r="B38" s="23">
        <f aca="true" t="shared" si="18" ref="B38:U38">+B36+B37</f>
        <v>286</v>
      </c>
      <c r="C38" s="23">
        <f t="shared" si="18"/>
        <v>430</v>
      </c>
      <c r="D38" s="23">
        <f t="shared" si="18"/>
        <v>789</v>
      </c>
      <c r="E38" s="33">
        <f t="shared" si="18"/>
        <v>837</v>
      </c>
      <c r="F38" s="23">
        <f t="shared" si="18"/>
        <v>3099</v>
      </c>
      <c r="G38" s="23">
        <f t="shared" si="18"/>
        <v>2126</v>
      </c>
      <c r="H38" s="23">
        <f t="shared" si="18"/>
        <v>1757</v>
      </c>
      <c r="I38" s="33">
        <f t="shared" si="18"/>
        <v>1650</v>
      </c>
      <c r="J38" s="23">
        <f t="shared" si="18"/>
        <v>1345</v>
      </c>
      <c r="K38" s="23">
        <f t="shared" si="18"/>
        <v>1344</v>
      </c>
      <c r="L38" s="23">
        <f t="shared" si="18"/>
        <v>1646</v>
      </c>
      <c r="M38" s="33">
        <f t="shared" si="18"/>
        <v>1871</v>
      </c>
      <c r="N38" s="23">
        <f t="shared" si="18"/>
        <v>3055</v>
      </c>
      <c r="O38" s="23">
        <f t="shared" si="18"/>
        <v>2731</v>
      </c>
      <c r="P38" s="23">
        <f t="shared" si="18"/>
        <v>2369</v>
      </c>
      <c r="Q38" s="33">
        <f t="shared" si="18"/>
        <v>2198</v>
      </c>
      <c r="R38" s="23">
        <f t="shared" si="18"/>
        <v>2535</v>
      </c>
      <c r="S38" s="23">
        <f t="shared" si="18"/>
        <v>2231</v>
      </c>
      <c r="T38" s="23">
        <f t="shared" si="18"/>
        <v>2115</v>
      </c>
      <c r="U38" s="33">
        <f t="shared" si="18"/>
        <v>1673</v>
      </c>
      <c r="V38" s="23">
        <v>1071</v>
      </c>
      <c r="W38" s="23">
        <f>+W36+W37</f>
        <v>939</v>
      </c>
      <c r="X38" s="23">
        <v>993</v>
      </c>
      <c r="Y38" s="33">
        <f>+Y36+Y37</f>
        <v>930</v>
      </c>
      <c r="Z38" s="23">
        <v>557</v>
      </c>
      <c r="AA38" s="23">
        <f>+AA36+AA37</f>
        <v>756</v>
      </c>
      <c r="AB38" s="20">
        <v>1059</v>
      </c>
      <c r="AC38" s="33">
        <v>968</v>
      </c>
      <c r="AD38" s="20">
        <v>967</v>
      </c>
      <c r="AE38" s="23">
        <v>878</v>
      </c>
      <c r="AF38" s="20">
        <v>675</v>
      </c>
      <c r="AG38" s="33">
        <v>778</v>
      </c>
      <c r="AH38" s="20">
        <v>1018</v>
      </c>
      <c r="AI38" s="20">
        <v>721</v>
      </c>
      <c r="AJ38" s="20">
        <v>860</v>
      </c>
      <c r="AK38" s="33">
        <v>876</v>
      </c>
      <c r="AL38" s="20">
        <v>901</v>
      </c>
      <c r="AM38" s="20">
        <v>759</v>
      </c>
      <c r="AN38" s="20">
        <v>633</v>
      </c>
      <c r="AO38" s="33">
        <v>611</v>
      </c>
      <c r="AP38" s="20">
        <v>723</v>
      </c>
      <c r="AQ38" s="20">
        <v>700</v>
      </c>
      <c r="AR38" s="20">
        <v>692.8477687651473</v>
      </c>
      <c r="AS38" s="33">
        <v>727</v>
      </c>
      <c r="AT38" s="20">
        <v>870</v>
      </c>
      <c r="AU38" s="20">
        <v>767</v>
      </c>
      <c r="AV38" s="20">
        <v>732</v>
      </c>
      <c r="AW38" s="22">
        <v>751</v>
      </c>
      <c r="AX38" s="20">
        <v>1071</v>
      </c>
      <c r="AY38" s="20">
        <v>940</v>
      </c>
      <c r="AZ38" s="20">
        <v>863</v>
      </c>
      <c r="BA38" s="33">
        <v>850</v>
      </c>
      <c r="BB38" s="20">
        <v>645</v>
      </c>
      <c r="BC38" s="20">
        <v>623</v>
      </c>
      <c r="BD38" s="20">
        <v>584</v>
      </c>
      <c r="BE38" s="173"/>
      <c r="BF38" s="22">
        <f>+E38</f>
        <v>837</v>
      </c>
      <c r="BG38" s="22">
        <f>+I38</f>
        <v>1650</v>
      </c>
      <c r="BH38" s="22">
        <f>+M38</f>
        <v>1871</v>
      </c>
      <c r="BI38" s="22">
        <f>+Q38</f>
        <v>2198</v>
      </c>
      <c r="BJ38" s="22">
        <f>+U38</f>
        <v>1673</v>
      </c>
      <c r="BK38" s="22">
        <f>+Y38</f>
        <v>930</v>
      </c>
      <c r="BL38" s="22">
        <f>+AC38</f>
        <v>968</v>
      </c>
      <c r="BM38" s="22">
        <f>+AG38</f>
        <v>778</v>
      </c>
      <c r="BN38" s="22">
        <f>+AK38</f>
        <v>876</v>
      </c>
      <c r="BO38" s="22">
        <f>+AO38</f>
        <v>611</v>
      </c>
      <c r="BP38" s="22">
        <f>+AS38</f>
        <v>727</v>
      </c>
      <c r="BQ38" s="22">
        <f>+AW38</f>
        <v>751</v>
      </c>
      <c r="BR38" s="22">
        <f>+BA38</f>
        <v>850</v>
      </c>
    </row>
    <row r="39" spans="1:70" ht="14.25">
      <c r="A39" s="46"/>
      <c r="B39" s="51"/>
      <c r="C39" s="46"/>
      <c r="D39" s="51"/>
      <c r="E39" s="31"/>
      <c r="F39" s="51"/>
      <c r="G39" s="46"/>
      <c r="H39" s="51"/>
      <c r="I39" s="31"/>
      <c r="J39" s="51"/>
      <c r="K39" s="46"/>
      <c r="L39" s="51"/>
      <c r="M39" s="31"/>
      <c r="N39" s="51"/>
      <c r="O39" s="46"/>
      <c r="P39" s="12"/>
      <c r="Q39" s="31"/>
      <c r="R39" s="12"/>
      <c r="S39" s="46"/>
      <c r="T39" s="12"/>
      <c r="U39" s="31"/>
      <c r="V39" s="46"/>
      <c r="W39" s="46"/>
      <c r="X39" s="46"/>
      <c r="Y39" s="31"/>
      <c r="Z39" s="46"/>
      <c r="AA39" s="46"/>
      <c r="AB39" s="20"/>
      <c r="AC39" s="31"/>
      <c r="AD39" s="20"/>
      <c r="AE39" s="46"/>
      <c r="AF39" s="20"/>
      <c r="AG39" s="31"/>
      <c r="AH39" s="20"/>
      <c r="AI39" s="20"/>
      <c r="AJ39" s="20"/>
      <c r="AK39" s="31"/>
      <c r="AL39" s="20"/>
      <c r="AM39" s="20"/>
      <c r="AN39" s="20"/>
      <c r="AO39" s="31"/>
      <c r="AP39" s="20"/>
      <c r="AQ39" s="11"/>
      <c r="AR39" s="20"/>
      <c r="AS39" s="31"/>
      <c r="AT39" s="20"/>
      <c r="AU39" s="11"/>
      <c r="AV39" s="20"/>
      <c r="AW39" s="31"/>
      <c r="AX39" s="11"/>
      <c r="AY39" s="39"/>
      <c r="AZ39" s="39"/>
      <c r="BA39" s="180"/>
      <c r="BB39" s="39"/>
      <c r="BC39" s="39"/>
      <c r="BD39" s="39"/>
      <c r="BE39" s="173"/>
      <c r="BF39" s="33"/>
      <c r="BG39" s="15"/>
      <c r="BH39" s="49"/>
      <c r="BI39" s="15"/>
      <c r="BJ39" s="49"/>
      <c r="BK39" s="15"/>
      <c r="BL39" s="49"/>
      <c r="BM39" s="15"/>
      <c r="BN39" s="49"/>
      <c r="BO39" s="13"/>
      <c r="BP39" s="33"/>
      <c r="BQ39" s="13"/>
      <c r="BR39" s="13"/>
    </row>
    <row r="40" spans="1:70" ht="14.25">
      <c r="A40" s="46" t="s">
        <v>12</v>
      </c>
      <c r="B40" s="20">
        <v>1416.7</v>
      </c>
      <c r="C40" s="52">
        <v>1543.3</v>
      </c>
      <c r="D40" s="20">
        <v>1604</v>
      </c>
      <c r="E40" s="53">
        <v>1736.395</v>
      </c>
      <c r="F40" s="20">
        <v>1924.6</v>
      </c>
      <c r="G40" s="52">
        <v>1997.5</v>
      </c>
      <c r="H40" s="20">
        <v>2188.5</v>
      </c>
      <c r="I40" s="53">
        <v>2642.9</v>
      </c>
      <c r="J40" s="20">
        <v>3014.9</v>
      </c>
      <c r="K40" s="52">
        <v>3456.9</v>
      </c>
      <c r="L40" s="20">
        <v>4138.4</v>
      </c>
      <c r="M40" s="53">
        <v>4138.4</v>
      </c>
      <c r="N40" s="20">
        <v>5260.2</v>
      </c>
      <c r="O40" s="52">
        <v>6148.9</v>
      </c>
      <c r="P40" s="20">
        <v>6043.3</v>
      </c>
      <c r="Q40" s="53">
        <v>5912.8</v>
      </c>
      <c r="R40" s="20">
        <v>7267</v>
      </c>
      <c r="S40" s="52">
        <v>7940.5</v>
      </c>
      <c r="T40" s="20">
        <v>7667.4</v>
      </c>
      <c r="U40" s="53">
        <v>8203</v>
      </c>
      <c r="V40" s="20">
        <v>7800.5</v>
      </c>
      <c r="W40" s="52">
        <v>7723.2</v>
      </c>
      <c r="X40" s="54">
        <v>6767.6</v>
      </c>
      <c r="Y40" s="53">
        <v>6812.7</v>
      </c>
      <c r="Z40" s="54">
        <v>7396.2</v>
      </c>
      <c r="AA40" s="52">
        <v>8691.8</v>
      </c>
      <c r="AB40" s="54">
        <v>11860.9</v>
      </c>
      <c r="AC40" s="53">
        <v>11022.3</v>
      </c>
      <c r="AD40" s="54">
        <v>11797.4</v>
      </c>
      <c r="AE40" s="52">
        <v>12034.7</v>
      </c>
      <c r="AF40" s="54">
        <v>12032.9</v>
      </c>
      <c r="AG40" s="53">
        <v>11227.5</v>
      </c>
      <c r="AH40" s="54">
        <v>11118.4</v>
      </c>
      <c r="AI40" s="54">
        <v>12260.1</v>
      </c>
      <c r="AJ40" s="54">
        <v>13235.4</v>
      </c>
      <c r="AK40" s="53">
        <v>12887.1</v>
      </c>
      <c r="AL40" s="54">
        <v>12320.4</v>
      </c>
      <c r="AM40" s="54">
        <v>13377.8</v>
      </c>
      <c r="AN40" s="54">
        <v>13255.4</v>
      </c>
      <c r="AO40" s="53">
        <v>12815.4</v>
      </c>
      <c r="AP40" s="54">
        <v>11836.8</v>
      </c>
      <c r="AQ40" s="55">
        <v>12876.5</v>
      </c>
      <c r="AR40" s="54">
        <v>13547.872</v>
      </c>
      <c r="AS40" s="53">
        <v>14391.8</v>
      </c>
      <c r="AT40" s="54">
        <v>16469.1</v>
      </c>
      <c r="AU40" s="55">
        <v>18542.2</v>
      </c>
      <c r="AV40" s="54">
        <v>18307.7</v>
      </c>
      <c r="AW40" s="53">
        <v>19725.6</v>
      </c>
      <c r="AX40" s="55">
        <v>22550.7</v>
      </c>
      <c r="AY40" s="55">
        <v>25851.7</v>
      </c>
      <c r="AZ40" s="55">
        <v>25412.6</v>
      </c>
      <c r="BA40" s="76">
        <v>23726.7</v>
      </c>
      <c r="BB40" s="55">
        <v>25296.9</v>
      </c>
      <c r="BC40" s="55">
        <v>28969.9</v>
      </c>
      <c r="BD40" s="55">
        <v>29366.3</v>
      </c>
      <c r="BE40" s="173"/>
      <c r="BF40" s="56">
        <f>+E40</f>
        <v>1736.395</v>
      </c>
      <c r="BG40" s="57">
        <f>+I40</f>
        <v>2642.9</v>
      </c>
      <c r="BH40" s="58">
        <f>+M40</f>
        <v>4138.4</v>
      </c>
      <c r="BI40" s="57">
        <f>+Q40</f>
        <v>5912.8</v>
      </c>
      <c r="BJ40" s="58">
        <f>+U40</f>
        <v>8203</v>
      </c>
      <c r="BK40" s="57">
        <f>+Y40</f>
        <v>6812.7</v>
      </c>
      <c r="BL40" s="58">
        <f>+AC40</f>
        <v>11022.3</v>
      </c>
      <c r="BM40" s="57">
        <f>+AG40</f>
        <v>11227.5</v>
      </c>
      <c r="BN40" s="58">
        <f>+AK40</f>
        <v>12887.1</v>
      </c>
      <c r="BO40" s="59">
        <f>+AO40</f>
        <v>12815.4</v>
      </c>
      <c r="BP40" s="56">
        <f>+AS40</f>
        <v>14391.8</v>
      </c>
      <c r="BQ40" s="59">
        <f>+AW40</f>
        <v>19725.6</v>
      </c>
      <c r="BR40" s="59">
        <f>+BA40</f>
        <v>23726.7</v>
      </c>
    </row>
    <row r="41" spans="1:70" ht="16.5">
      <c r="A41" s="46" t="s">
        <v>13</v>
      </c>
      <c r="B41" s="60">
        <v>-300.6</v>
      </c>
      <c r="C41" s="61">
        <v>-326.6</v>
      </c>
      <c r="D41" s="60">
        <v>-496.5</v>
      </c>
      <c r="E41" s="62">
        <v>-620.877</v>
      </c>
      <c r="F41" s="60">
        <v>-921.7</v>
      </c>
      <c r="G41" s="61">
        <v>-1041.3</v>
      </c>
      <c r="H41" s="60">
        <v>-1183</v>
      </c>
      <c r="I41" s="62">
        <v>-1485.4</v>
      </c>
      <c r="J41" s="60">
        <v>-1757.8</v>
      </c>
      <c r="K41" s="61">
        <v>-1874.9</v>
      </c>
      <c r="L41" s="60">
        <v>-2332</v>
      </c>
      <c r="M41" s="62">
        <v>-2597.3</v>
      </c>
      <c r="N41" s="60">
        <v>-2831.2</v>
      </c>
      <c r="O41" s="61">
        <v>-2805.7</v>
      </c>
      <c r="P41" s="63">
        <v>-2990.9</v>
      </c>
      <c r="Q41" s="62">
        <v>-3282.4</v>
      </c>
      <c r="R41" s="63">
        <v>-3413.4</v>
      </c>
      <c r="S41" s="61">
        <v>-3629.6</v>
      </c>
      <c r="T41" s="60">
        <v>-4012.1</v>
      </c>
      <c r="U41" s="62">
        <v>-3828</v>
      </c>
      <c r="V41" s="60">
        <v>-3811.5</v>
      </c>
      <c r="W41" s="61">
        <v>-4392.6</v>
      </c>
      <c r="X41" s="64">
        <v>-3174.4</v>
      </c>
      <c r="Y41" s="62">
        <v>-2127.7</v>
      </c>
      <c r="Z41" s="64">
        <v>-2385.8</v>
      </c>
      <c r="AA41" s="61">
        <v>-2995.9</v>
      </c>
      <c r="AB41" s="64">
        <v>-3973.9</v>
      </c>
      <c r="AC41" s="62">
        <v>-4586.3</v>
      </c>
      <c r="AD41" s="64">
        <v>-4823.4</v>
      </c>
      <c r="AE41" s="61">
        <v>-4823.9</v>
      </c>
      <c r="AF41" s="64">
        <v>-5923.3</v>
      </c>
      <c r="AG41" s="62">
        <v>-6016.3</v>
      </c>
      <c r="AH41" s="64">
        <v>-6430.1</v>
      </c>
      <c r="AI41" s="64">
        <v>-5657.2</v>
      </c>
      <c r="AJ41" s="64">
        <v>-4700.8</v>
      </c>
      <c r="AK41" s="62">
        <v>-4629.7</v>
      </c>
      <c r="AL41" s="64">
        <v>-5388</v>
      </c>
      <c r="AM41" s="64">
        <v>-4977.4</v>
      </c>
      <c r="AN41" s="64">
        <v>-5046.4</v>
      </c>
      <c r="AO41" s="62">
        <v>-4737.3</v>
      </c>
      <c r="AP41" s="64">
        <v>-5302.9</v>
      </c>
      <c r="AQ41" s="65">
        <v>-5359.7</v>
      </c>
      <c r="AR41" s="64">
        <v>-5509.314</v>
      </c>
      <c r="AS41" s="62">
        <v>-5455.5</v>
      </c>
      <c r="AT41" s="64">
        <v>-5989.6</v>
      </c>
      <c r="AU41" s="65">
        <v>-5998.3</v>
      </c>
      <c r="AV41" s="64">
        <v>-6220.5</v>
      </c>
      <c r="AW41" s="62">
        <v>-5785.6</v>
      </c>
      <c r="AX41" s="65">
        <v>-6566.3</v>
      </c>
      <c r="AY41" s="65">
        <v>-6770.8</v>
      </c>
      <c r="AZ41" s="65">
        <v>-7282.2</v>
      </c>
      <c r="BA41" s="181">
        <v>-7278.1</v>
      </c>
      <c r="BB41" s="65">
        <v>-7875</v>
      </c>
      <c r="BC41" s="65">
        <v>-8211.4</v>
      </c>
      <c r="BD41" s="65">
        <v>-9120</v>
      </c>
      <c r="BE41" s="173"/>
      <c r="BF41" s="66">
        <f>+E41</f>
        <v>-620.877</v>
      </c>
      <c r="BG41" s="67">
        <f>+I41</f>
        <v>-1485.4</v>
      </c>
      <c r="BH41" s="68">
        <f>+M41</f>
        <v>-2597.3</v>
      </c>
      <c r="BI41" s="67">
        <f>+Q41</f>
        <v>-3282.4</v>
      </c>
      <c r="BJ41" s="68">
        <f>+U41</f>
        <v>-3828</v>
      </c>
      <c r="BK41" s="67">
        <f>+Y41</f>
        <v>-2127.7</v>
      </c>
      <c r="BL41" s="68">
        <f>+AC41</f>
        <v>-4586.3</v>
      </c>
      <c r="BM41" s="67">
        <f>+AG41</f>
        <v>-6016.3</v>
      </c>
      <c r="BN41" s="68">
        <f>+AK41</f>
        <v>-4629.7</v>
      </c>
      <c r="BO41" s="69">
        <f>+AO41</f>
        <v>-4737.3</v>
      </c>
      <c r="BP41" s="66">
        <f>+AS41</f>
        <v>-5455.5</v>
      </c>
      <c r="BQ41" s="69">
        <f>+AW41</f>
        <v>-5785.6</v>
      </c>
      <c r="BR41" s="69">
        <f>+BA41</f>
        <v>-7278.1</v>
      </c>
    </row>
    <row r="42" spans="1:70" ht="14.25">
      <c r="A42" s="46" t="s">
        <v>14</v>
      </c>
      <c r="B42" s="40">
        <f aca="true" t="shared" si="19" ref="B42:AX42">SUM(B40:B41)</f>
        <v>1116.1</v>
      </c>
      <c r="C42" s="52">
        <f t="shared" si="19"/>
        <v>1216.6999999999998</v>
      </c>
      <c r="D42" s="40">
        <f t="shared" si="19"/>
        <v>1107.5</v>
      </c>
      <c r="E42" s="53">
        <f t="shared" si="19"/>
        <v>1115.518</v>
      </c>
      <c r="F42" s="40">
        <f t="shared" si="19"/>
        <v>1002.8999999999999</v>
      </c>
      <c r="G42" s="52">
        <f t="shared" si="19"/>
        <v>956.2</v>
      </c>
      <c r="H42" s="40">
        <f t="shared" si="19"/>
        <v>1005.5</v>
      </c>
      <c r="I42" s="53">
        <f t="shared" si="19"/>
        <v>1157.5</v>
      </c>
      <c r="J42" s="40">
        <f t="shared" si="19"/>
        <v>1257.1000000000001</v>
      </c>
      <c r="K42" s="52">
        <f t="shared" si="19"/>
        <v>1582</v>
      </c>
      <c r="L42" s="40">
        <f t="shared" si="19"/>
        <v>1806.3999999999996</v>
      </c>
      <c r="M42" s="53">
        <f t="shared" si="19"/>
        <v>1541.0999999999995</v>
      </c>
      <c r="N42" s="40">
        <f t="shared" si="19"/>
        <v>2429</v>
      </c>
      <c r="O42" s="52">
        <f t="shared" si="19"/>
        <v>3343.2</v>
      </c>
      <c r="P42" s="40">
        <f t="shared" si="19"/>
        <v>3052.4</v>
      </c>
      <c r="Q42" s="53">
        <f t="shared" si="19"/>
        <v>2630.4</v>
      </c>
      <c r="R42" s="40">
        <f t="shared" si="19"/>
        <v>3853.6</v>
      </c>
      <c r="S42" s="52">
        <f t="shared" si="19"/>
        <v>4310.9</v>
      </c>
      <c r="T42" s="40">
        <f t="shared" si="19"/>
        <v>3655.2999999999997</v>
      </c>
      <c r="U42" s="53">
        <f t="shared" si="19"/>
        <v>4375</v>
      </c>
      <c r="V42" s="40">
        <f t="shared" si="19"/>
        <v>3989</v>
      </c>
      <c r="W42" s="52">
        <f t="shared" si="19"/>
        <v>3330.5999999999995</v>
      </c>
      <c r="X42" s="52">
        <f t="shared" si="19"/>
        <v>3593.2000000000003</v>
      </c>
      <c r="Y42" s="53">
        <f t="shared" si="19"/>
        <v>4685</v>
      </c>
      <c r="Z42" s="52">
        <f t="shared" si="19"/>
        <v>5010.4</v>
      </c>
      <c r="AA42" s="52">
        <f t="shared" si="19"/>
        <v>5695.9</v>
      </c>
      <c r="AB42" s="52">
        <f t="shared" si="19"/>
        <v>7887</v>
      </c>
      <c r="AC42" s="53">
        <f t="shared" si="19"/>
        <v>6435.999999999999</v>
      </c>
      <c r="AD42" s="52">
        <f t="shared" si="19"/>
        <v>6974</v>
      </c>
      <c r="AE42" s="52">
        <f t="shared" si="19"/>
        <v>7210.800000000001</v>
      </c>
      <c r="AF42" s="52">
        <f t="shared" si="19"/>
        <v>6109.599999999999</v>
      </c>
      <c r="AG42" s="53">
        <f t="shared" si="19"/>
        <v>5211.2</v>
      </c>
      <c r="AH42" s="52">
        <f t="shared" si="19"/>
        <v>4688.299999999999</v>
      </c>
      <c r="AI42" s="52">
        <f t="shared" si="19"/>
        <v>6602.900000000001</v>
      </c>
      <c r="AJ42" s="52">
        <f t="shared" si="19"/>
        <v>8534.599999999999</v>
      </c>
      <c r="AK42" s="53">
        <f t="shared" si="19"/>
        <v>8257.400000000001</v>
      </c>
      <c r="AL42" s="52">
        <f t="shared" si="19"/>
        <v>6932.4</v>
      </c>
      <c r="AM42" s="52">
        <f t="shared" si="19"/>
        <v>8400.4</v>
      </c>
      <c r="AN42" s="52">
        <f t="shared" si="19"/>
        <v>8209</v>
      </c>
      <c r="AO42" s="53">
        <f t="shared" si="19"/>
        <v>8078.099999999999</v>
      </c>
      <c r="AP42" s="52">
        <f t="shared" si="19"/>
        <v>6533.9</v>
      </c>
      <c r="AQ42" s="55">
        <f t="shared" si="19"/>
        <v>7516.8</v>
      </c>
      <c r="AR42" s="52">
        <f t="shared" si="19"/>
        <v>8038.557999999999</v>
      </c>
      <c r="AS42" s="53">
        <f t="shared" si="19"/>
        <v>8936.3</v>
      </c>
      <c r="AT42" s="52">
        <f t="shared" si="19"/>
        <v>10479.499999999998</v>
      </c>
      <c r="AU42" s="55">
        <f t="shared" si="19"/>
        <v>12543.900000000001</v>
      </c>
      <c r="AV42" s="52">
        <f t="shared" si="19"/>
        <v>12087.2</v>
      </c>
      <c r="AW42" s="53">
        <f t="shared" si="19"/>
        <v>13939.999999999998</v>
      </c>
      <c r="AX42" s="55">
        <f t="shared" si="19"/>
        <v>15984.400000000001</v>
      </c>
      <c r="AY42" s="55">
        <f aca="true" t="shared" si="20" ref="AY42:BD42">SUM(AY40:AY41)</f>
        <v>19080.9</v>
      </c>
      <c r="AZ42" s="55">
        <f t="shared" si="20"/>
        <v>18130.399999999998</v>
      </c>
      <c r="BA42" s="76">
        <f t="shared" si="20"/>
        <v>16448.6</v>
      </c>
      <c r="BB42" s="55">
        <f t="shared" si="20"/>
        <v>17421.9</v>
      </c>
      <c r="BC42" s="55">
        <f t="shared" si="20"/>
        <v>20758.5</v>
      </c>
      <c r="BD42" s="55">
        <f t="shared" si="20"/>
        <v>20246.3</v>
      </c>
      <c r="BE42" s="173"/>
      <c r="BF42" s="70">
        <f aca="true" t="shared" si="21" ref="BF42:BQ42">SUM(BF40:BF41)</f>
        <v>1115.518</v>
      </c>
      <c r="BG42" s="71">
        <f t="shared" si="21"/>
        <v>1157.5</v>
      </c>
      <c r="BH42" s="72">
        <f t="shared" si="21"/>
        <v>1541.0999999999995</v>
      </c>
      <c r="BI42" s="71">
        <f t="shared" si="21"/>
        <v>2630.4</v>
      </c>
      <c r="BJ42" s="72">
        <f t="shared" si="21"/>
        <v>4375</v>
      </c>
      <c r="BK42" s="71">
        <f t="shared" si="21"/>
        <v>4685</v>
      </c>
      <c r="BL42" s="72">
        <f t="shared" si="21"/>
        <v>6435.999999999999</v>
      </c>
      <c r="BM42" s="71">
        <f t="shared" si="21"/>
        <v>5211.2</v>
      </c>
      <c r="BN42" s="72">
        <f t="shared" si="21"/>
        <v>8257.400000000001</v>
      </c>
      <c r="BO42" s="73">
        <f t="shared" si="21"/>
        <v>8078.099999999999</v>
      </c>
      <c r="BP42" s="70">
        <f t="shared" si="21"/>
        <v>8936.3</v>
      </c>
      <c r="BQ42" s="73">
        <f t="shared" si="21"/>
        <v>13939.999999999998</v>
      </c>
      <c r="BR42" s="73">
        <f>SUM(BR40:BR41)</f>
        <v>16448.6</v>
      </c>
    </row>
    <row r="43" spans="1:70" ht="14.25">
      <c r="A43" s="46"/>
      <c r="B43" s="40"/>
      <c r="C43" s="46"/>
      <c r="D43" s="40"/>
      <c r="E43" s="31"/>
      <c r="F43" s="40"/>
      <c r="G43" s="46"/>
      <c r="H43" s="40"/>
      <c r="I43" s="31"/>
      <c r="J43" s="40"/>
      <c r="K43" s="46"/>
      <c r="L43" s="40"/>
      <c r="M43" s="31"/>
      <c r="N43" s="40"/>
      <c r="O43" s="46"/>
      <c r="P43" s="40"/>
      <c r="Q43" s="31"/>
      <c r="R43" s="40"/>
      <c r="S43" s="46"/>
      <c r="T43" s="40"/>
      <c r="U43" s="31"/>
      <c r="V43" s="46"/>
      <c r="W43" s="46"/>
      <c r="X43" s="46"/>
      <c r="Y43" s="31"/>
      <c r="Z43" s="46"/>
      <c r="AA43" s="46"/>
      <c r="AB43" s="46"/>
      <c r="AC43" s="31"/>
      <c r="AD43" s="46"/>
      <c r="AE43" s="46"/>
      <c r="AF43" s="46"/>
      <c r="AG43" s="31"/>
      <c r="AH43" s="46"/>
      <c r="AI43" s="46"/>
      <c r="AJ43" s="46"/>
      <c r="AK43" s="31"/>
      <c r="AL43" s="46"/>
      <c r="AM43" s="46"/>
      <c r="AN43" s="52"/>
      <c r="AO43" s="31"/>
      <c r="AP43" s="52"/>
      <c r="AQ43" s="55"/>
      <c r="AR43" s="52"/>
      <c r="AS43" s="31"/>
      <c r="AT43" s="52"/>
      <c r="AU43" s="55"/>
      <c r="AV43" s="52"/>
      <c r="AW43" s="31"/>
      <c r="AX43" s="55"/>
      <c r="AY43" s="163"/>
      <c r="AZ43" s="163"/>
      <c r="BA43" s="182"/>
      <c r="BB43" s="163"/>
      <c r="BC43" s="163"/>
      <c r="BD43" s="163"/>
      <c r="BE43" s="173"/>
      <c r="BF43" s="53"/>
      <c r="BG43" s="74"/>
      <c r="BH43" s="75"/>
      <c r="BI43" s="74"/>
      <c r="BJ43" s="75"/>
      <c r="BK43" s="74"/>
      <c r="BL43" s="75"/>
      <c r="BM43" s="74"/>
      <c r="BN43" s="75"/>
      <c r="BO43" s="76"/>
      <c r="BP43" s="53"/>
      <c r="BQ43" s="76"/>
      <c r="BR43" s="76"/>
    </row>
    <row r="44" spans="1:70" ht="14.25">
      <c r="A44" s="46" t="s">
        <v>93</v>
      </c>
      <c r="B44" s="77">
        <f aca="true" t="shared" si="22" ref="B44:AW44">+B42/B34</f>
        <v>0.18601666666666666</v>
      </c>
      <c r="C44" s="77">
        <f t="shared" si="22"/>
        <v>0.1520875</v>
      </c>
      <c r="D44" s="77">
        <f t="shared" si="22"/>
        <v>0.12305555555555556</v>
      </c>
      <c r="E44" s="78">
        <f t="shared" si="22"/>
        <v>0.10141072727272728</v>
      </c>
      <c r="F44" s="77">
        <f t="shared" si="22"/>
        <v>0.07163571428571427</v>
      </c>
      <c r="G44" s="77">
        <f t="shared" si="22"/>
        <v>0.06374666666666667</v>
      </c>
      <c r="H44" s="77">
        <f t="shared" si="22"/>
        <v>0.06284375</v>
      </c>
      <c r="I44" s="78">
        <f t="shared" si="22"/>
        <v>0.055119047619047616</v>
      </c>
      <c r="J44" s="77">
        <f t="shared" si="22"/>
        <v>0.05237916666666667</v>
      </c>
      <c r="K44" s="77">
        <f t="shared" si="22"/>
        <v>0.05859259259259259</v>
      </c>
      <c r="L44" s="77">
        <f t="shared" si="22"/>
        <v>0.056449999999999986</v>
      </c>
      <c r="M44" s="78">
        <f t="shared" si="22"/>
        <v>0.042808333333333316</v>
      </c>
      <c r="N44" s="77">
        <f t="shared" si="22"/>
        <v>0.05648837209302326</v>
      </c>
      <c r="O44" s="77">
        <f t="shared" si="22"/>
        <v>0.07959999999999999</v>
      </c>
      <c r="P44" s="77">
        <f t="shared" si="22"/>
        <v>0.06937272727272728</v>
      </c>
      <c r="Q44" s="78">
        <f t="shared" si="22"/>
        <v>0.05368163265306122</v>
      </c>
      <c r="R44" s="77">
        <f t="shared" si="22"/>
        <v>0.07136296296296296</v>
      </c>
      <c r="S44" s="77">
        <f t="shared" si="22"/>
        <v>0.0756298245614035</v>
      </c>
      <c r="T44" s="77">
        <f t="shared" si="22"/>
        <v>0.06302241379310344</v>
      </c>
      <c r="U44" s="78">
        <f t="shared" si="22"/>
        <v>0.07954545454545454</v>
      </c>
      <c r="V44" s="77">
        <f t="shared" si="22"/>
        <v>0.07671153846153846</v>
      </c>
      <c r="W44" s="77">
        <f t="shared" si="22"/>
        <v>0.06284150943396226</v>
      </c>
      <c r="X44" s="77">
        <f t="shared" si="22"/>
        <v>0.0798488888888889</v>
      </c>
      <c r="Y44" s="78">
        <f t="shared" si="22"/>
        <v>0.12012820512820513</v>
      </c>
      <c r="Z44" s="77">
        <f t="shared" si="22"/>
        <v>0.11652093023255813</v>
      </c>
      <c r="AA44" s="77">
        <f t="shared" si="22"/>
        <v>0.10547962962962962</v>
      </c>
      <c r="AB44" s="77">
        <f t="shared" si="22"/>
        <v>0.08763333333333333</v>
      </c>
      <c r="AC44" s="78">
        <f t="shared" si="22"/>
        <v>0.0715111111111111</v>
      </c>
      <c r="AD44" s="77">
        <f t="shared" si="22"/>
        <v>0.07264583333333334</v>
      </c>
      <c r="AE44" s="77">
        <f t="shared" si="22"/>
        <v>0.07923956043956046</v>
      </c>
      <c r="AF44" s="77">
        <f t="shared" si="22"/>
        <v>0.06364166666666667</v>
      </c>
      <c r="AG44" s="78">
        <f t="shared" si="22"/>
        <v>0.05109019607843137</v>
      </c>
      <c r="AH44" s="77">
        <f t="shared" si="22"/>
        <v>0.04422924528301886</v>
      </c>
      <c r="AI44" s="77">
        <f t="shared" si="22"/>
        <v>0.06410582524271845</v>
      </c>
      <c r="AJ44" s="77">
        <f t="shared" si="22"/>
        <v>0.09809885057471263</v>
      </c>
      <c r="AK44" s="78">
        <f t="shared" si="22"/>
        <v>0.09174888888888891</v>
      </c>
      <c r="AL44" s="77">
        <f t="shared" si="22"/>
        <v>0.06863762376237624</v>
      </c>
      <c r="AM44" s="77">
        <f t="shared" si="22"/>
        <v>0.08750416666666666</v>
      </c>
      <c r="AN44" s="77">
        <f t="shared" si="22"/>
        <v>0.08209</v>
      </c>
      <c r="AO44" s="78">
        <f t="shared" si="22"/>
        <v>0.07767403846153846</v>
      </c>
      <c r="AP44" s="77">
        <f t="shared" si="22"/>
        <v>0.05833839285714285</v>
      </c>
      <c r="AQ44" s="77">
        <f t="shared" si="22"/>
        <v>0.06536347826086956</v>
      </c>
      <c r="AR44" s="77">
        <f t="shared" si="22"/>
        <v>0.06329573228346456</v>
      </c>
      <c r="AS44" s="78">
        <f t="shared" si="22"/>
        <v>0.06570808823529412</v>
      </c>
      <c r="AT44" s="77">
        <f t="shared" si="22"/>
        <v>0.07227241379310344</v>
      </c>
      <c r="AU44" s="77">
        <f t="shared" si="22"/>
        <v>0.0809283870967742</v>
      </c>
      <c r="AV44" s="77">
        <f t="shared" si="22"/>
        <v>0.075545</v>
      </c>
      <c r="AW44" s="78">
        <f t="shared" si="22"/>
        <v>0.08397590361445782</v>
      </c>
      <c r="AX44" s="77">
        <f aca="true" t="shared" si="23" ref="AX44:BC44">+AX42/AX34</f>
        <v>0.08282072538860104</v>
      </c>
      <c r="AY44" s="77">
        <f t="shared" si="23"/>
        <v>0.0999</v>
      </c>
      <c r="AZ44" s="77">
        <f t="shared" si="23"/>
        <v>0.09800216216216215</v>
      </c>
      <c r="BA44" s="78">
        <f t="shared" si="23"/>
        <v>0.082243</v>
      </c>
      <c r="BB44" s="77">
        <f t="shared" si="23"/>
        <v>0.08843604060913707</v>
      </c>
      <c r="BC44" s="77">
        <f t="shared" si="23"/>
        <v>0.1012609756097561</v>
      </c>
      <c r="BD44" s="77">
        <f>+BD42/BD34</f>
        <v>0.08998355555555555</v>
      </c>
      <c r="BE44" s="173"/>
      <c r="BF44" s="78">
        <f>+BF42/BF34</f>
        <v>0.10141072727272728</v>
      </c>
      <c r="BG44" s="78">
        <f>+BG42/BG34</f>
        <v>0.055119047619047616</v>
      </c>
      <c r="BH44" s="78">
        <f aca="true" t="shared" si="24" ref="BH44:BQ44">+BH42/BH34</f>
        <v>0.042808333333333316</v>
      </c>
      <c r="BI44" s="78">
        <f t="shared" si="24"/>
        <v>0.05368163265306122</v>
      </c>
      <c r="BJ44" s="78">
        <f t="shared" si="24"/>
        <v>0.07954545454545454</v>
      </c>
      <c r="BK44" s="78">
        <f t="shared" si="24"/>
        <v>0.12012820512820513</v>
      </c>
      <c r="BL44" s="78">
        <f t="shared" si="24"/>
        <v>0.0715111111111111</v>
      </c>
      <c r="BM44" s="78">
        <f t="shared" si="24"/>
        <v>0.05109019607843137</v>
      </c>
      <c r="BN44" s="78">
        <f t="shared" si="24"/>
        <v>0.09174888888888891</v>
      </c>
      <c r="BO44" s="78">
        <f t="shared" si="24"/>
        <v>0.07767403846153846</v>
      </c>
      <c r="BP44" s="79">
        <f t="shared" si="24"/>
        <v>0.06570808823529412</v>
      </c>
      <c r="BQ44" s="78">
        <f t="shared" si="24"/>
        <v>0.08397590361445782</v>
      </c>
      <c r="BR44" s="78">
        <f>+BR42/BR34</f>
        <v>0.082243</v>
      </c>
    </row>
    <row r="45" spans="1:70" ht="14.25">
      <c r="A45" s="46" t="s">
        <v>56</v>
      </c>
      <c r="B45" s="77">
        <f aca="true" t="shared" si="25" ref="B45:AW45">-B41/B40</f>
        <v>0.2121832427472295</v>
      </c>
      <c r="C45" s="77">
        <f t="shared" si="25"/>
        <v>0.21162444113263787</v>
      </c>
      <c r="D45" s="77">
        <f t="shared" si="25"/>
        <v>0.30953865336658354</v>
      </c>
      <c r="E45" s="78">
        <f t="shared" si="25"/>
        <v>0.3575666826960455</v>
      </c>
      <c r="F45" s="77">
        <f t="shared" si="25"/>
        <v>0.47890470747168246</v>
      </c>
      <c r="G45" s="77">
        <f t="shared" si="25"/>
        <v>0.5213016270337922</v>
      </c>
      <c r="H45" s="77">
        <f t="shared" si="25"/>
        <v>0.5405528901073795</v>
      </c>
      <c r="I45" s="78">
        <f t="shared" si="25"/>
        <v>0.5620341291762836</v>
      </c>
      <c r="J45" s="77">
        <f t="shared" si="25"/>
        <v>0.5830375800192378</v>
      </c>
      <c r="K45" s="77">
        <f t="shared" si="25"/>
        <v>0.5423645462697793</v>
      </c>
      <c r="L45" s="77">
        <f t="shared" si="25"/>
        <v>0.5635028030156582</v>
      </c>
      <c r="M45" s="78">
        <f t="shared" si="25"/>
        <v>0.6276097042335202</v>
      </c>
      <c r="N45" s="77">
        <f t="shared" si="25"/>
        <v>0.5382304855328695</v>
      </c>
      <c r="O45" s="77">
        <f t="shared" si="25"/>
        <v>0.4562929954951292</v>
      </c>
      <c r="P45" s="77">
        <f t="shared" si="25"/>
        <v>0.49491172041765263</v>
      </c>
      <c r="Q45" s="78">
        <f t="shared" si="25"/>
        <v>0.5551346231903667</v>
      </c>
      <c r="R45" s="77">
        <f t="shared" si="25"/>
        <v>0.4697123985138297</v>
      </c>
      <c r="S45" s="77">
        <f t="shared" si="25"/>
        <v>0.45709967886153263</v>
      </c>
      <c r="T45" s="77">
        <f t="shared" si="25"/>
        <v>0.523267339645773</v>
      </c>
      <c r="U45" s="78">
        <f t="shared" si="25"/>
        <v>0.466658539558698</v>
      </c>
      <c r="V45" s="77">
        <f t="shared" si="25"/>
        <v>0.48862252419716684</v>
      </c>
      <c r="W45" s="77">
        <f t="shared" si="25"/>
        <v>0.5687538844002487</v>
      </c>
      <c r="X45" s="77">
        <f t="shared" si="25"/>
        <v>0.46905845499142973</v>
      </c>
      <c r="Y45" s="78">
        <f t="shared" si="25"/>
        <v>0.3123137669352826</v>
      </c>
      <c r="Z45" s="77">
        <f t="shared" si="25"/>
        <v>0.322571049998648</v>
      </c>
      <c r="AA45" s="77">
        <f t="shared" si="25"/>
        <v>0.34468119376883966</v>
      </c>
      <c r="AB45" s="77">
        <f t="shared" si="25"/>
        <v>0.335042028851099</v>
      </c>
      <c r="AC45" s="78">
        <f t="shared" si="25"/>
        <v>0.416092829990111</v>
      </c>
      <c r="AD45" s="77">
        <f t="shared" si="25"/>
        <v>0.4088527980741519</v>
      </c>
      <c r="AE45" s="77">
        <f t="shared" si="25"/>
        <v>0.4008325924202514</v>
      </c>
      <c r="AF45" s="77">
        <f t="shared" si="25"/>
        <v>0.4922587239983712</v>
      </c>
      <c r="AG45" s="78">
        <f t="shared" si="25"/>
        <v>0.535853930082387</v>
      </c>
      <c r="AH45" s="77">
        <f t="shared" si="25"/>
        <v>0.5783296157720536</v>
      </c>
      <c r="AI45" s="77">
        <f t="shared" si="25"/>
        <v>0.4614317990880988</v>
      </c>
      <c r="AJ45" s="77">
        <f t="shared" si="25"/>
        <v>0.35516871420584195</v>
      </c>
      <c r="AK45" s="78">
        <f t="shared" si="25"/>
        <v>0.3592507235918088</v>
      </c>
      <c r="AL45" s="77">
        <f t="shared" si="25"/>
        <v>0.43732346352391155</v>
      </c>
      <c r="AM45" s="77">
        <f t="shared" si="25"/>
        <v>0.37206416600636877</v>
      </c>
      <c r="AN45" s="77">
        <f t="shared" si="25"/>
        <v>0.3807052220227228</v>
      </c>
      <c r="AO45" s="78">
        <f t="shared" si="25"/>
        <v>0.36965681913947285</v>
      </c>
      <c r="AP45" s="77">
        <f t="shared" si="25"/>
        <v>0.44800114895917814</v>
      </c>
      <c r="AQ45" s="77">
        <f t="shared" si="25"/>
        <v>0.4162388847901215</v>
      </c>
      <c r="AR45" s="77">
        <f t="shared" si="25"/>
        <v>0.40665530350449136</v>
      </c>
      <c r="AS45" s="78">
        <f t="shared" si="25"/>
        <v>0.3790700259870204</v>
      </c>
      <c r="AT45" s="77">
        <f t="shared" si="25"/>
        <v>0.3636871474458228</v>
      </c>
      <c r="AU45" s="77">
        <f t="shared" si="25"/>
        <v>0.3234945152139444</v>
      </c>
      <c r="AV45" s="77">
        <f t="shared" si="25"/>
        <v>0.3397750673214003</v>
      </c>
      <c r="AW45" s="78">
        <f t="shared" si="25"/>
        <v>0.293304132700653</v>
      </c>
      <c r="AX45" s="77">
        <f aca="true" t="shared" si="26" ref="AX45:BC45">-AX41/AX40</f>
        <v>0.29117943123716783</v>
      </c>
      <c r="AY45" s="77">
        <f t="shared" si="26"/>
        <v>0.2619092748252533</v>
      </c>
      <c r="AZ45" s="77">
        <f t="shared" si="26"/>
        <v>0.28655863626704864</v>
      </c>
      <c r="BA45" s="78">
        <f t="shared" si="26"/>
        <v>0.3067472509872844</v>
      </c>
      <c r="BB45" s="77">
        <f t="shared" si="26"/>
        <v>0.3113029659760682</v>
      </c>
      <c r="BC45" s="77">
        <f t="shared" si="26"/>
        <v>0.2834459214564082</v>
      </c>
      <c r="BD45" s="77">
        <f>-BD41/BD40</f>
        <v>0.3105600637465394</v>
      </c>
      <c r="BE45" s="173"/>
      <c r="BF45" s="78">
        <f>-BF41/BF40</f>
        <v>0.3575666826960455</v>
      </c>
      <c r="BG45" s="78">
        <f>-BG41/BG40</f>
        <v>0.5620341291762836</v>
      </c>
      <c r="BH45" s="78">
        <f aca="true" t="shared" si="27" ref="BH45:BQ45">-BH41/BH40</f>
        <v>0.6276097042335202</v>
      </c>
      <c r="BI45" s="78">
        <f t="shared" si="27"/>
        <v>0.5551346231903667</v>
      </c>
      <c r="BJ45" s="78">
        <f t="shared" si="27"/>
        <v>0.466658539558698</v>
      </c>
      <c r="BK45" s="78">
        <f t="shared" si="27"/>
        <v>0.3123137669352826</v>
      </c>
      <c r="BL45" s="78">
        <f t="shared" si="27"/>
        <v>0.416092829990111</v>
      </c>
      <c r="BM45" s="78">
        <f t="shared" si="27"/>
        <v>0.535853930082387</v>
      </c>
      <c r="BN45" s="78">
        <f t="shared" si="27"/>
        <v>0.3592507235918088</v>
      </c>
      <c r="BO45" s="78">
        <f t="shared" si="27"/>
        <v>0.36965681913947285</v>
      </c>
      <c r="BP45" s="79">
        <f t="shared" si="27"/>
        <v>0.3790700259870204</v>
      </c>
      <c r="BQ45" s="78">
        <f t="shared" si="27"/>
        <v>0.293304132700653</v>
      </c>
      <c r="BR45" s="78">
        <f>-BR41/BR40</f>
        <v>0.3067472509872844</v>
      </c>
    </row>
    <row r="46" spans="1:70" ht="14.25">
      <c r="A46" s="46" t="s">
        <v>15</v>
      </c>
      <c r="B46" s="80">
        <f aca="true" t="shared" si="28" ref="B46:AW46">B21/B41</f>
        <v>0.0013306719893546241</v>
      </c>
      <c r="C46" s="80">
        <f t="shared" si="28"/>
        <v>0.000612369871402327</v>
      </c>
      <c r="D46" s="80">
        <f t="shared" si="28"/>
        <v>0.0004028197381671702</v>
      </c>
      <c r="E46" s="81">
        <f t="shared" si="28"/>
        <v>0.00017072624690558677</v>
      </c>
      <c r="F46" s="80">
        <f t="shared" si="28"/>
        <v>0.00021699034392969513</v>
      </c>
      <c r="G46" s="80">
        <f t="shared" si="28"/>
        <v>9.603380389897245E-05</v>
      </c>
      <c r="H46" s="80">
        <f t="shared" si="28"/>
        <v>0</v>
      </c>
      <c r="I46" s="81">
        <f t="shared" si="28"/>
        <v>0</v>
      </c>
      <c r="J46" s="80">
        <f t="shared" si="28"/>
        <v>0</v>
      </c>
      <c r="K46" s="80">
        <f t="shared" si="28"/>
        <v>0</v>
      </c>
      <c r="L46" s="80">
        <f t="shared" si="28"/>
        <v>0.0005574614065180103</v>
      </c>
      <c r="M46" s="81">
        <f t="shared" si="28"/>
        <v>6.468255496092093E-05</v>
      </c>
      <c r="N46" s="80">
        <f t="shared" si="28"/>
        <v>0</v>
      </c>
      <c r="O46" s="80">
        <f t="shared" si="28"/>
        <v>0.0001425669173468297</v>
      </c>
      <c r="P46" s="80">
        <f t="shared" si="28"/>
        <v>3.3434752081313316E-05</v>
      </c>
      <c r="Q46" s="81">
        <f t="shared" si="28"/>
        <v>-0.00012186205215695832</v>
      </c>
      <c r="R46" s="80">
        <f t="shared" si="28"/>
        <v>-2.929630280658581E-05</v>
      </c>
      <c r="S46" s="80">
        <f t="shared" si="28"/>
        <v>0.00016530747189772978</v>
      </c>
      <c r="T46" s="80">
        <f t="shared" si="28"/>
        <v>0</v>
      </c>
      <c r="U46" s="81">
        <f t="shared" si="28"/>
        <v>0.00013061650992685477</v>
      </c>
      <c r="V46" s="80">
        <f t="shared" si="28"/>
        <v>5.247277974550702E-05</v>
      </c>
      <c r="W46" s="80">
        <f t="shared" si="28"/>
        <v>0</v>
      </c>
      <c r="X46" s="80">
        <f t="shared" si="28"/>
        <v>0.0007245463709677418</v>
      </c>
      <c r="Y46" s="81">
        <f t="shared" si="28"/>
        <v>0.0032899374911876675</v>
      </c>
      <c r="Z46" s="80">
        <f t="shared" si="28"/>
        <v>0.00020957330874339842</v>
      </c>
      <c r="AA46" s="80">
        <f t="shared" si="28"/>
        <v>-3.337895123335225E-05</v>
      </c>
      <c r="AB46" s="80">
        <f t="shared" si="28"/>
        <v>0.0004781197312463826</v>
      </c>
      <c r="AC46" s="81">
        <f t="shared" si="28"/>
        <v>0.0008503586769291149</v>
      </c>
      <c r="AD46" s="80">
        <f t="shared" si="28"/>
        <v>0</v>
      </c>
      <c r="AE46" s="80">
        <f t="shared" si="28"/>
        <v>0</v>
      </c>
      <c r="AF46" s="80">
        <f t="shared" si="28"/>
        <v>8.44124052470751E-05</v>
      </c>
      <c r="AG46" s="81">
        <f t="shared" si="28"/>
        <v>0.001612286621345345</v>
      </c>
      <c r="AH46" s="80">
        <f t="shared" si="28"/>
        <v>0.0018133466042518779</v>
      </c>
      <c r="AI46" s="80">
        <f t="shared" si="28"/>
        <v>0.0020328077494166726</v>
      </c>
      <c r="AJ46" s="80">
        <f t="shared" si="28"/>
        <v>0.0020634785568413886</v>
      </c>
      <c r="AK46" s="81">
        <f t="shared" si="28"/>
        <v>0.001739205564075426</v>
      </c>
      <c r="AL46" s="80">
        <f t="shared" si="28"/>
        <v>0.0020415738678544915</v>
      </c>
      <c r="AM46" s="80">
        <f t="shared" si="28"/>
        <v>0.002370715634668703</v>
      </c>
      <c r="AN46" s="80">
        <f t="shared" si="28"/>
        <v>0.0019221623335447051</v>
      </c>
      <c r="AO46" s="81">
        <f t="shared" si="28"/>
        <v>0.0025753066092499945</v>
      </c>
      <c r="AP46" s="80">
        <f t="shared" si="28"/>
        <v>0.001980048652624036</v>
      </c>
      <c r="AQ46" s="82">
        <f t="shared" si="28"/>
        <v>0.0021456424799895517</v>
      </c>
      <c r="AR46" s="80">
        <f t="shared" si="28"/>
        <v>0.001506176631065138</v>
      </c>
      <c r="AS46" s="81">
        <f t="shared" si="28"/>
        <v>0.001558060672715608</v>
      </c>
      <c r="AT46" s="80">
        <f t="shared" si="28"/>
        <v>0.0018031254173901429</v>
      </c>
      <c r="AU46" s="82">
        <f t="shared" si="28"/>
        <v>0.0019338812663588015</v>
      </c>
      <c r="AV46" s="80">
        <f t="shared" si="28"/>
        <v>0.0016236636926292099</v>
      </c>
      <c r="AW46" s="81">
        <f t="shared" si="28"/>
        <v>0.001814850663716814</v>
      </c>
      <c r="AX46" s="82">
        <f aca="true" t="shared" si="29" ref="AX46:BC46">AX21/AX41</f>
        <v>0.0017979684144799962</v>
      </c>
      <c r="AY46" s="82">
        <f t="shared" si="29"/>
        <v>0.0017379039404501683</v>
      </c>
      <c r="AZ46" s="82">
        <f t="shared" si="29"/>
        <v>0.001099805003982313</v>
      </c>
      <c r="BA46" s="183">
        <f t="shared" si="29"/>
        <v>0.0013397727428861926</v>
      </c>
      <c r="BB46" s="82">
        <f t="shared" si="29"/>
        <v>0.0010566349206349206</v>
      </c>
      <c r="BC46" s="82">
        <f t="shared" si="29"/>
        <v>0.0007653993228925641</v>
      </c>
      <c r="BD46" s="82">
        <f>BD21/BD41</f>
        <v>0.0008013157894736842</v>
      </c>
      <c r="BE46" s="173"/>
      <c r="BF46" s="81">
        <f>BF21/BF41</f>
        <v>0.0014592262235515248</v>
      </c>
      <c r="BG46" s="81">
        <f>BG21/BG41</f>
        <v>0.00020196580045778916</v>
      </c>
      <c r="BH46" s="81">
        <f aca="true" t="shared" si="30" ref="BH46:BQ46">BH21/BH41</f>
        <v>0.0005652023254918569</v>
      </c>
      <c r="BI46" s="81">
        <f t="shared" si="30"/>
        <v>3.0465513039239574E-05</v>
      </c>
      <c r="BJ46" s="81">
        <f t="shared" si="30"/>
        <v>0.00026123301985370953</v>
      </c>
      <c r="BK46" s="81">
        <f t="shared" si="30"/>
        <v>0.004464915166611834</v>
      </c>
      <c r="BL46" s="81">
        <f t="shared" si="30"/>
        <v>0.0013518522556309005</v>
      </c>
      <c r="BM46" s="81">
        <f t="shared" si="30"/>
        <v>0.0016953941791466515</v>
      </c>
      <c r="BN46" s="81">
        <f t="shared" si="30"/>
        <v>0.008836857679763268</v>
      </c>
      <c r="BO46" s="81">
        <f t="shared" si="30"/>
        <v>0.009435754543727439</v>
      </c>
      <c r="BP46" s="83">
        <f t="shared" si="30"/>
        <v>0.00711172211529649</v>
      </c>
      <c r="BQ46" s="81">
        <f t="shared" si="30"/>
        <v>0.007432245575221238</v>
      </c>
      <c r="BR46" s="81">
        <f>BR21/BR41</f>
        <v>0.005679092070732745</v>
      </c>
    </row>
    <row r="47" spans="1:70" ht="14.25">
      <c r="A47" s="46"/>
      <c r="B47" s="84"/>
      <c r="C47" s="46"/>
      <c r="D47" s="84"/>
      <c r="E47" s="31"/>
      <c r="F47" s="84"/>
      <c r="G47" s="46"/>
      <c r="H47" s="84"/>
      <c r="I47" s="31"/>
      <c r="J47" s="84"/>
      <c r="K47" s="46"/>
      <c r="L47" s="84"/>
      <c r="M47" s="31"/>
      <c r="N47" s="84"/>
      <c r="O47" s="46"/>
      <c r="P47" s="84"/>
      <c r="Q47" s="31"/>
      <c r="R47" s="84"/>
      <c r="S47" s="46"/>
      <c r="T47" s="84"/>
      <c r="U47" s="31"/>
      <c r="V47" s="46"/>
      <c r="W47" s="46"/>
      <c r="X47" s="46"/>
      <c r="Y47" s="31"/>
      <c r="Z47" s="46"/>
      <c r="AA47" s="46"/>
      <c r="AB47" s="46"/>
      <c r="AC47" s="31"/>
      <c r="AD47" s="46"/>
      <c r="AE47" s="46"/>
      <c r="AF47" s="46"/>
      <c r="AG47" s="31"/>
      <c r="AH47" s="46"/>
      <c r="AI47" s="46"/>
      <c r="AJ47" s="46"/>
      <c r="AK47" s="31"/>
      <c r="AL47" s="46"/>
      <c r="AM47" s="46"/>
      <c r="AN47" s="46"/>
      <c r="AO47" s="31"/>
      <c r="AP47" s="46"/>
      <c r="AQ47" s="11"/>
      <c r="AR47" s="46"/>
      <c r="AS47" s="31"/>
      <c r="AT47" s="46"/>
      <c r="AU47" s="11"/>
      <c r="AV47" s="46"/>
      <c r="AW47" s="31"/>
      <c r="AX47" s="11"/>
      <c r="AY47" s="39"/>
      <c r="AZ47" s="39"/>
      <c r="BA47" s="180"/>
      <c r="BB47" s="39"/>
      <c r="BC47" s="39"/>
      <c r="BD47" s="39"/>
      <c r="BE47" s="173"/>
      <c r="BF47" s="31"/>
      <c r="BG47" s="15"/>
      <c r="BH47" s="32"/>
      <c r="BI47" s="15"/>
      <c r="BJ47" s="32"/>
      <c r="BK47" s="15"/>
      <c r="BL47" s="32"/>
      <c r="BM47" s="15"/>
      <c r="BN47" s="32"/>
      <c r="BO47" s="13"/>
      <c r="BP47" s="31"/>
      <c r="BQ47" s="13"/>
      <c r="BR47" s="13"/>
    </row>
    <row r="48" spans="1:70" ht="14.25">
      <c r="A48" s="16" t="s">
        <v>16</v>
      </c>
      <c r="B48" s="84"/>
      <c r="C48" s="16"/>
      <c r="D48" s="84"/>
      <c r="E48" s="17"/>
      <c r="F48" s="84"/>
      <c r="G48" s="16"/>
      <c r="H48" s="84"/>
      <c r="I48" s="17"/>
      <c r="J48" s="84"/>
      <c r="K48" s="16"/>
      <c r="L48" s="84"/>
      <c r="M48" s="17"/>
      <c r="N48" s="84"/>
      <c r="O48" s="16"/>
      <c r="P48" s="52"/>
      <c r="Q48" s="17"/>
      <c r="R48" s="52"/>
      <c r="S48" s="16"/>
      <c r="T48" s="52"/>
      <c r="U48" s="17"/>
      <c r="V48" s="16"/>
      <c r="W48" s="16"/>
      <c r="X48" s="16"/>
      <c r="Y48" s="17"/>
      <c r="Z48" s="16"/>
      <c r="AA48" s="16"/>
      <c r="AB48" s="16"/>
      <c r="AC48" s="17"/>
      <c r="AD48" s="16"/>
      <c r="AE48" s="16"/>
      <c r="AF48" s="16"/>
      <c r="AG48" s="17"/>
      <c r="AH48" s="16"/>
      <c r="AI48" s="16"/>
      <c r="AJ48" s="16"/>
      <c r="AK48" s="17"/>
      <c r="AL48" s="16"/>
      <c r="AM48" s="16"/>
      <c r="AN48" s="16"/>
      <c r="AO48" s="17"/>
      <c r="AP48" s="16"/>
      <c r="AQ48" s="11"/>
      <c r="AR48" s="16"/>
      <c r="AS48" s="17"/>
      <c r="AT48" s="16"/>
      <c r="AU48" s="79"/>
      <c r="AV48" s="79"/>
      <c r="AW48" s="17"/>
      <c r="AX48" s="16"/>
      <c r="AY48" s="79"/>
      <c r="AZ48" s="79"/>
      <c r="BA48" s="78"/>
      <c r="BB48" s="175"/>
      <c r="BC48" s="175"/>
      <c r="BD48" s="175"/>
      <c r="BE48" s="173"/>
      <c r="BF48" s="17"/>
      <c r="BG48" s="15"/>
      <c r="BH48" s="18"/>
      <c r="BI48" s="15"/>
      <c r="BJ48" s="18"/>
      <c r="BK48" s="15"/>
      <c r="BL48" s="18"/>
      <c r="BM48" s="15"/>
      <c r="BN48" s="18"/>
      <c r="BO48" s="13"/>
      <c r="BP48" s="17"/>
      <c r="BQ48" s="13"/>
      <c r="BR48" s="13"/>
    </row>
    <row r="49" spans="1:70" ht="14.25">
      <c r="A49" s="46" t="s">
        <v>17</v>
      </c>
      <c r="B49" s="20">
        <f>137803+99554+108129</f>
        <v>345486</v>
      </c>
      <c r="C49" s="40">
        <f>106108+113215+130997</f>
        <v>350320</v>
      </c>
      <c r="D49" s="20">
        <f>138795+182353+211382</f>
        <v>532530</v>
      </c>
      <c r="E49" s="22">
        <f>203386+189333+188562</f>
        <v>581281</v>
      </c>
      <c r="F49" s="20">
        <v>1033000</v>
      </c>
      <c r="G49" s="40">
        <v>564000</v>
      </c>
      <c r="H49" s="20">
        <v>508000</v>
      </c>
      <c r="I49" s="22">
        <v>1028000</v>
      </c>
      <c r="J49" s="20">
        <v>1232000</v>
      </c>
      <c r="K49" s="40">
        <v>1201000</v>
      </c>
      <c r="L49" s="20">
        <v>1548000</v>
      </c>
      <c r="M49" s="22">
        <v>1660000</v>
      </c>
      <c r="N49" s="40">
        <v>2188000</v>
      </c>
      <c r="O49" s="40">
        <v>2186000</v>
      </c>
      <c r="P49" s="40">
        <v>1604000</v>
      </c>
      <c r="Q49" s="22">
        <v>2025000</v>
      </c>
      <c r="R49" s="40">
        <v>2571000</v>
      </c>
      <c r="S49" s="40">
        <v>2036000</v>
      </c>
      <c r="T49" s="20">
        <v>2291000</v>
      </c>
      <c r="U49" s="22">
        <v>2504000</v>
      </c>
      <c r="V49" s="20">
        <v>2890000</v>
      </c>
      <c r="W49" s="40">
        <v>2386000</v>
      </c>
      <c r="X49" s="20">
        <v>2684000</v>
      </c>
      <c r="Y49" s="22">
        <v>3806000</v>
      </c>
      <c r="Z49" s="20">
        <v>3566000</v>
      </c>
      <c r="AA49" s="40">
        <v>4100000</v>
      </c>
      <c r="AB49" s="20">
        <v>4151000</v>
      </c>
      <c r="AC49" s="22">
        <v>4121000</v>
      </c>
      <c r="AD49" s="20">
        <v>4348100</v>
      </c>
      <c r="AE49" s="40">
        <v>4298600</v>
      </c>
      <c r="AF49" s="20">
        <v>3672600</v>
      </c>
      <c r="AG49" s="22">
        <v>3844700</v>
      </c>
      <c r="AH49" s="20">
        <v>4175300</v>
      </c>
      <c r="AI49" s="20">
        <v>3100100</v>
      </c>
      <c r="AJ49" s="20">
        <v>4185300</v>
      </c>
      <c r="AK49" s="22">
        <v>3850800</v>
      </c>
      <c r="AL49" s="20">
        <v>3972500</v>
      </c>
      <c r="AM49" s="20">
        <v>3055300</v>
      </c>
      <c r="AN49" s="20">
        <v>2840800</v>
      </c>
      <c r="AO49" s="22">
        <v>2870500</v>
      </c>
      <c r="AP49" s="20">
        <v>3531200</v>
      </c>
      <c r="AQ49" s="20">
        <v>3074600</v>
      </c>
      <c r="AR49" s="20">
        <v>3283100</v>
      </c>
      <c r="AS49" s="22">
        <v>3676800</v>
      </c>
      <c r="AT49" s="20">
        <v>4133500</v>
      </c>
      <c r="AU49" s="20">
        <v>3217500</v>
      </c>
      <c r="AV49" s="20">
        <v>3229700</v>
      </c>
      <c r="AW49" s="22">
        <v>4061800</v>
      </c>
      <c r="AX49" s="20">
        <v>4907400</v>
      </c>
      <c r="AY49" s="20">
        <v>4391500</v>
      </c>
      <c r="AZ49" s="20">
        <v>4798800</v>
      </c>
      <c r="BA49" s="33">
        <v>5734100</v>
      </c>
      <c r="BB49" s="20">
        <v>5893800</v>
      </c>
      <c r="BC49" s="20">
        <f>11297800-5893800</f>
        <v>5404000</v>
      </c>
      <c r="BD49" s="20">
        <v>5425800</v>
      </c>
      <c r="BE49" s="173"/>
      <c r="BF49" s="33">
        <f>SUM(B49:E49)</f>
        <v>1809617</v>
      </c>
      <c r="BG49" s="49">
        <f>SUM(F49:I49)</f>
        <v>3133000</v>
      </c>
      <c r="BH49" s="49">
        <f>SUM(J49:M49)</f>
        <v>5641000</v>
      </c>
      <c r="BI49" s="135">
        <f>SUM(N49:Q49)</f>
        <v>8003000</v>
      </c>
      <c r="BJ49" s="49">
        <f>SUM(R49:U49)</f>
        <v>9402000</v>
      </c>
      <c r="BK49" s="49">
        <f>SUM(V49:Y49)</f>
        <v>11766000</v>
      </c>
      <c r="BL49" s="49">
        <f>SUM(Z49:AC49)</f>
        <v>15938000</v>
      </c>
      <c r="BM49" s="49">
        <f>SUM(AD49:AG49)</f>
        <v>16164000</v>
      </c>
      <c r="BN49" s="174">
        <f>SUM(AH49:AK49)</f>
        <v>15311500</v>
      </c>
      <c r="BO49" s="146">
        <f>SUM(AL49:AO49)</f>
        <v>12739100</v>
      </c>
      <c r="BP49" s="146">
        <f>SUM(AP49:AS49)</f>
        <v>13565700</v>
      </c>
      <c r="BQ49" s="146">
        <f>SUM(AT49:AW49)</f>
        <v>14642500</v>
      </c>
      <c r="BR49" s="146">
        <f>SUM(AX49:BA49)</f>
        <v>19831800</v>
      </c>
    </row>
    <row r="50" spans="1:70" ht="14.25">
      <c r="A50" s="46" t="s">
        <v>114</v>
      </c>
      <c r="B50" s="20"/>
      <c r="C50" s="40"/>
      <c r="D50" s="20"/>
      <c r="E50" s="22"/>
      <c r="F50" s="20"/>
      <c r="G50" s="40"/>
      <c r="H50" s="20"/>
      <c r="I50" s="22"/>
      <c r="J50" s="20"/>
      <c r="K50" s="40"/>
      <c r="L50" s="20"/>
      <c r="M50" s="22"/>
      <c r="N50" s="40"/>
      <c r="O50" s="40"/>
      <c r="P50" s="40"/>
      <c r="Q50" s="22"/>
      <c r="R50" s="40"/>
      <c r="S50" s="40"/>
      <c r="T50" s="20"/>
      <c r="U50" s="22"/>
      <c r="V50" s="20"/>
      <c r="W50" s="40"/>
      <c r="X50" s="20"/>
      <c r="Y50" s="22"/>
      <c r="Z50" s="20"/>
      <c r="AA50" s="40"/>
      <c r="AB50" s="20"/>
      <c r="AC50" s="22"/>
      <c r="AD50" s="20"/>
      <c r="AE50" s="40"/>
      <c r="AF50" s="20"/>
      <c r="AG50" s="22"/>
      <c r="AH50" s="20"/>
      <c r="AI50" s="20"/>
      <c r="AJ50" s="20"/>
      <c r="AK50" s="22"/>
      <c r="AL50" s="20"/>
      <c r="AM50" s="20"/>
      <c r="AN50" s="20"/>
      <c r="AO50" s="22"/>
      <c r="AP50" s="20"/>
      <c r="AQ50" s="20"/>
      <c r="AR50" s="20"/>
      <c r="AS50" s="22"/>
      <c r="AT50" s="20">
        <v>645500</v>
      </c>
      <c r="AU50" s="20">
        <v>520000</v>
      </c>
      <c r="AV50" s="20">
        <v>564200</v>
      </c>
      <c r="AW50" s="22">
        <v>699000</v>
      </c>
      <c r="AX50" s="20">
        <v>824700</v>
      </c>
      <c r="AY50" s="20">
        <v>789800</v>
      </c>
      <c r="AZ50" s="20">
        <v>892300</v>
      </c>
      <c r="BA50" s="33">
        <v>1083600</v>
      </c>
      <c r="BB50" s="20">
        <v>1022600</v>
      </c>
      <c r="BC50" s="20">
        <v>963700</v>
      </c>
      <c r="BD50" s="20">
        <v>1022600</v>
      </c>
      <c r="BE50" s="173"/>
      <c r="BF50" s="76"/>
      <c r="BG50" s="74"/>
      <c r="BH50" s="74"/>
      <c r="BI50" s="75"/>
      <c r="BJ50" s="74"/>
      <c r="BK50" s="74"/>
      <c r="BL50" s="74"/>
      <c r="BM50" s="74"/>
      <c r="BN50" s="150"/>
      <c r="BO50" s="151"/>
      <c r="BP50" s="151"/>
      <c r="BQ50" s="146">
        <f>SUM(AT50:AW50)</f>
        <v>2428700</v>
      </c>
      <c r="BR50" s="146">
        <f>SUM(AX50:BA50)</f>
        <v>3590400</v>
      </c>
    </row>
    <row r="51" spans="1:70" ht="14.25">
      <c r="A51" s="46" t="s">
        <v>120</v>
      </c>
      <c r="B51" s="20"/>
      <c r="C51" s="40"/>
      <c r="D51" s="20"/>
      <c r="E51" s="22"/>
      <c r="F51" s="20"/>
      <c r="G51" s="40"/>
      <c r="H51" s="20"/>
      <c r="I51" s="22"/>
      <c r="J51" s="20"/>
      <c r="K51" s="40"/>
      <c r="L51" s="20"/>
      <c r="M51" s="22"/>
      <c r="N51" s="40"/>
      <c r="O51" s="40"/>
      <c r="P51" s="40"/>
      <c r="Q51" s="22"/>
      <c r="R51" s="40"/>
      <c r="S51" s="40"/>
      <c r="T51" s="20"/>
      <c r="U51" s="22"/>
      <c r="V51" s="20"/>
      <c r="W51" s="40"/>
      <c r="X51" s="20"/>
      <c r="Y51" s="22"/>
      <c r="Z51" s="20"/>
      <c r="AA51" s="40"/>
      <c r="AB51" s="20"/>
      <c r="AC51" s="22"/>
      <c r="AD51" s="20"/>
      <c r="AE51" s="40"/>
      <c r="AF51" s="20"/>
      <c r="AG51" s="22"/>
      <c r="AH51" s="20">
        <v>216615</v>
      </c>
      <c r="AI51" s="20">
        <v>149452</v>
      </c>
      <c r="AJ51" s="20">
        <v>177169</v>
      </c>
      <c r="AK51" s="22">
        <v>153918</v>
      </c>
      <c r="AL51" s="20">
        <v>164700</v>
      </c>
      <c r="AM51" s="20">
        <v>120729</v>
      </c>
      <c r="AN51" s="20">
        <v>106526</v>
      </c>
      <c r="AO51" s="22">
        <v>106397</v>
      </c>
      <c r="AP51" s="20">
        <v>132736</v>
      </c>
      <c r="AQ51" s="20">
        <v>114824</v>
      </c>
      <c r="AR51" s="20">
        <v>123351</v>
      </c>
      <c r="AS51" s="22">
        <v>138908</v>
      </c>
      <c r="AT51" s="20">
        <v>163749</v>
      </c>
      <c r="AU51" s="20">
        <v>129621</v>
      </c>
      <c r="AV51" s="20">
        <v>120744</v>
      </c>
      <c r="AW51" s="22">
        <v>155384</v>
      </c>
      <c r="AX51" s="20">
        <v>199026</v>
      </c>
      <c r="AY51" s="20">
        <v>176932</v>
      </c>
      <c r="AZ51" s="20">
        <v>183802</v>
      </c>
      <c r="BA51" s="33">
        <v>211597</v>
      </c>
      <c r="BB51" s="20">
        <v>198305</v>
      </c>
      <c r="BC51" s="20">
        <v>184449</v>
      </c>
      <c r="BD51" s="20">
        <v>186333</v>
      </c>
      <c r="BE51" s="173">
        <v>113513</v>
      </c>
      <c r="BF51" s="76"/>
      <c r="BG51" s="74"/>
      <c r="BH51" s="74"/>
      <c r="BI51" s="75"/>
      <c r="BJ51" s="74"/>
      <c r="BK51" s="74"/>
      <c r="BL51" s="74"/>
      <c r="BM51" s="74"/>
      <c r="BN51" s="174">
        <f>SUM(AH51:AK51)</f>
        <v>697154</v>
      </c>
      <c r="BO51" s="146">
        <f>SUM(AL51:AO51)</f>
        <v>498352</v>
      </c>
      <c r="BP51" s="146">
        <f>SUM(AP51:AS51)</f>
        <v>509819</v>
      </c>
      <c r="BQ51" s="146">
        <f>SUM(AT51:AW51)</f>
        <v>569498</v>
      </c>
      <c r="BR51" s="146">
        <f>SUM(AX51:BA51)</f>
        <v>771357</v>
      </c>
    </row>
    <row r="52" spans="1:70" ht="14.25">
      <c r="A52" s="46" t="s">
        <v>18</v>
      </c>
      <c r="B52" s="20">
        <v>62</v>
      </c>
      <c r="C52" s="46">
        <v>59</v>
      </c>
      <c r="D52" s="20">
        <v>66</v>
      </c>
      <c r="E52" s="31">
        <v>62</v>
      </c>
      <c r="F52" s="20">
        <v>64</v>
      </c>
      <c r="G52" s="46">
        <v>60</v>
      </c>
      <c r="H52" s="20">
        <v>66</v>
      </c>
      <c r="I52" s="31">
        <v>64</v>
      </c>
      <c r="J52" s="40">
        <v>62</v>
      </c>
      <c r="K52" s="46">
        <v>63</v>
      </c>
      <c r="L52" s="40">
        <v>66</v>
      </c>
      <c r="M52" s="31">
        <v>64</v>
      </c>
      <c r="N52" s="40">
        <v>65</v>
      </c>
      <c r="O52" s="46">
        <v>64</v>
      </c>
      <c r="P52" s="40">
        <v>65</v>
      </c>
      <c r="Q52" s="31">
        <v>64</v>
      </c>
      <c r="R52" s="40">
        <v>64</v>
      </c>
      <c r="S52" s="46">
        <v>62</v>
      </c>
      <c r="T52" s="20">
        <v>65</v>
      </c>
      <c r="U52" s="31">
        <v>65</v>
      </c>
      <c r="V52" s="46">
        <v>64</v>
      </c>
      <c r="W52" s="46">
        <v>65</v>
      </c>
      <c r="X52" s="46">
        <v>66</v>
      </c>
      <c r="Y52" s="31">
        <v>62</v>
      </c>
      <c r="Z52" s="46">
        <v>63</v>
      </c>
      <c r="AA52" s="46">
        <v>64</v>
      </c>
      <c r="AB52" s="46">
        <v>66</v>
      </c>
      <c r="AC52" s="31">
        <v>65</v>
      </c>
      <c r="AD52" s="46">
        <v>63</v>
      </c>
      <c r="AE52" s="46">
        <v>62</v>
      </c>
      <c r="AF52" s="46">
        <v>66</v>
      </c>
      <c r="AG52" s="31">
        <v>64</v>
      </c>
      <c r="AH52" s="46">
        <v>63</v>
      </c>
      <c r="AI52" s="46">
        <v>59</v>
      </c>
      <c r="AJ52" s="46">
        <v>66</v>
      </c>
      <c r="AK52" s="31">
        <v>64</v>
      </c>
      <c r="AL52" s="46">
        <v>64</v>
      </c>
      <c r="AM52" s="46">
        <v>59</v>
      </c>
      <c r="AN52" s="46">
        <v>65</v>
      </c>
      <c r="AO52" s="31">
        <v>61</v>
      </c>
      <c r="AP52" s="46">
        <v>63.5</v>
      </c>
      <c r="AQ52" s="11">
        <v>59</v>
      </c>
      <c r="AR52" s="46">
        <v>66</v>
      </c>
      <c r="AS52" s="31">
        <v>62</v>
      </c>
      <c r="AT52" s="46">
        <v>62</v>
      </c>
      <c r="AU52" s="11">
        <v>58</v>
      </c>
      <c r="AV52" s="46">
        <v>66</v>
      </c>
      <c r="AW52" s="31">
        <v>61</v>
      </c>
      <c r="AX52" s="11">
        <v>62</v>
      </c>
      <c r="AY52" s="11">
        <v>58</v>
      </c>
      <c r="AZ52" s="11">
        <v>66</v>
      </c>
      <c r="BA52" s="13">
        <v>62</v>
      </c>
      <c r="BB52" s="11">
        <v>60</v>
      </c>
      <c r="BC52" s="199">
        <v>62</v>
      </c>
      <c r="BD52" s="199">
        <v>66</v>
      </c>
      <c r="BE52" s="173"/>
      <c r="BF52" s="85">
        <f>SUM(B52:E52)</f>
        <v>249</v>
      </c>
      <c r="BG52" s="86">
        <f>SUM(F52:I52)</f>
        <v>254</v>
      </c>
      <c r="BH52" s="87">
        <f>SUM(J52:M52)</f>
        <v>255</v>
      </c>
      <c r="BI52" s="86">
        <f>SUM(N52:Q52)</f>
        <v>258</v>
      </c>
      <c r="BJ52" s="87">
        <f>SUM(R52:U52)</f>
        <v>256</v>
      </c>
      <c r="BK52" s="86">
        <f>SUM(V52:Y52)</f>
        <v>257</v>
      </c>
      <c r="BL52" s="87">
        <f>SUM(Z52:AC52)</f>
        <v>258</v>
      </c>
      <c r="BM52" s="86">
        <f>SUM(AD52:AG52)</f>
        <v>255</v>
      </c>
      <c r="BN52" s="87">
        <f>SUM(AH52:AK52)</f>
        <v>252</v>
      </c>
      <c r="BO52" s="88">
        <f>SUM(AL52:AO52)</f>
        <v>249</v>
      </c>
      <c r="BP52" s="85">
        <f>SUM(AP52:AS52)</f>
        <v>250.5</v>
      </c>
      <c r="BQ52" s="88">
        <f>SUM(AT52:AW52)</f>
        <v>247</v>
      </c>
      <c r="BR52" s="88">
        <f>SUM(AX52:BA52)</f>
        <v>248</v>
      </c>
    </row>
    <row r="53" spans="1:70" ht="14.25">
      <c r="A53" s="46" t="s">
        <v>105</v>
      </c>
      <c r="B53" s="52">
        <f aca="true" t="shared" si="31" ref="B53:AG53">+B6/B52</f>
        <v>0.535483870967742</v>
      </c>
      <c r="C53" s="52">
        <f t="shared" si="31"/>
        <v>0.5440677966101695</v>
      </c>
      <c r="D53" s="52">
        <f t="shared" si="31"/>
        <v>0.7303030303030303</v>
      </c>
      <c r="E53" s="53">
        <f t="shared" si="31"/>
        <v>0.7673709677419353</v>
      </c>
      <c r="F53" s="52">
        <f t="shared" si="31"/>
        <v>1.253125</v>
      </c>
      <c r="G53" s="52">
        <f t="shared" si="31"/>
        <v>0.795</v>
      </c>
      <c r="H53" s="52">
        <f t="shared" si="31"/>
        <v>0.6909090909090909</v>
      </c>
      <c r="I53" s="53">
        <f t="shared" si="31"/>
        <v>1.3596874999999995</v>
      </c>
      <c r="J53" s="52">
        <f t="shared" si="31"/>
        <v>1.6516129032258065</v>
      </c>
      <c r="K53" s="52">
        <f t="shared" si="31"/>
        <v>1.542857142857143</v>
      </c>
      <c r="L53" s="52">
        <f t="shared" si="31"/>
        <v>2.037878787878788</v>
      </c>
      <c r="M53" s="53">
        <f t="shared" si="31"/>
        <v>2.17384375</v>
      </c>
      <c r="N53" s="52">
        <f t="shared" si="31"/>
        <v>2.9153846153846152</v>
      </c>
      <c r="O53" s="52">
        <f t="shared" si="31"/>
        <v>3.0296875</v>
      </c>
      <c r="P53" s="52">
        <f t="shared" si="31"/>
        <v>2.1338461538461537</v>
      </c>
      <c r="Q53" s="53">
        <f t="shared" si="31"/>
        <v>2.6421875</v>
      </c>
      <c r="R53" s="52">
        <f t="shared" si="31"/>
        <v>3.2265625</v>
      </c>
      <c r="S53" s="52">
        <f t="shared" si="31"/>
        <v>2.7016129032258065</v>
      </c>
      <c r="T53" s="52">
        <f t="shared" si="31"/>
        <v>2.7600000000000002</v>
      </c>
      <c r="U53" s="53">
        <f t="shared" si="31"/>
        <v>2.9430769230769234</v>
      </c>
      <c r="V53" s="52">
        <f t="shared" si="31"/>
        <v>2.8640625</v>
      </c>
      <c r="W53" s="52">
        <f t="shared" si="31"/>
        <v>2.483076923076923</v>
      </c>
      <c r="X53" s="52">
        <f t="shared" si="31"/>
        <v>2.2363636363636363</v>
      </c>
      <c r="Y53" s="53">
        <f t="shared" si="31"/>
        <v>2.6903225806451614</v>
      </c>
      <c r="Z53" s="52">
        <f t="shared" si="31"/>
        <v>2.6015873015873017</v>
      </c>
      <c r="AA53" s="52">
        <f t="shared" si="31"/>
        <v>3.0484375</v>
      </c>
      <c r="AB53" s="52">
        <f t="shared" si="31"/>
        <v>3.5363636363636366</v>
      </c>
      <c r="AC53" s="53">
        <f t="shared" si="31"/>
        <v>3.5692307692307694</v>
      </c>
      <c r="AD53" s="52">
        <f t="shared" si="31"/>
        <v>3.6873015873015875</v>
      </c>
      <c r="AE53" s="52">
        <f t="shared" si="31"/>
        <v>3.7483870967741937</v>
      </c>
      <c r="AF53" s="52">
        <f t="shared" si="31"/>
        <v>2.643939393939394</v>
      </c>
      <c r="AG53" s="53">
        <f t="shared" si="31"/>
        <v>2.878125</v>
      </c>
      <c r="AH53" s="52">
        <f aca="true" t="shared" si="32" ref="AH53:AY53">+AH6/AH52</f>
        <v>3.085714285714286</v>
      </c>
      <c r="AI53" s="52">
        <f t="shared" si="32"/>
        <v>2.459322033898305</v>
      </c>
      <c r="AJ53" s="52">
        <f t="shared" si="32"/>
        <v>2.7909090909090906</v>
      </c>
      <c r="AK53" s="53">
        <f t="shared" si="32"/>
        <v>2.4046875</v>
      </c>
      <c r="AL53" s="52">
        <f t="shared" si="32"/>
        <v>2.440625</v>
      </c>
      <c r="AM53" s="52">
        <f t="shared" si="32"/>
        <v>2.159322033898305</v>
      </c>
      <c r="AN53" s="52">
        <f t="shared" si="32"/>
        <v>1.8446153846153848</v>
      </c>
      <c r="AO53" s="53">
        <f t="shared" si="32"/>
        <v>1.9852459016393442</v>
      </c>
      <c r="AP53" s="52">
        <f t="shared" si="32"/>
        <v>2.3606299212598425</v>
      </c>
      <c r="AQ53" s="52">
        <f t="shared" si="32"/>
        <v>2.327118644067797</v>
      </c>
      <c r="AR53" s="52">
        <f t="shared" si="32"/>
        <v>2.2443333333333335</v>
      </c>
      <c r="AS53" s="53">
        <f t="shared" si="32"/>
        <v>2.6193548387096777</v>
      </c>
      <c r="AT53" s="52">
        <f t="shared" si="32"/>
        <v>2.925806451612903</v>
      </c>
      <c r="AU53" s="52">
        <f t="shared" si="32"/>
        <v>2.6999999999999997</v>
      </c>
      <c r="AV53" s="52">
        <f t="shared" si="32"/>
        <v>2.425757575757576</v>
      </c>
      <c r="AW53" s="53">
        <f t="shared" si="32"/>
        <v>3.183606557377049</v>
      </c>
      <c r="AX53" s="52">
        <f t="shared" si="32"/>
        <v>3.844129032258065</v>
      </c>
      <c r="AY53" s="54">
        <f t="shared" si="32"/>
        <v>3.7437586206896554</v>
      </c>
      <c r="AZ53" s="54">
        <f>+AZ6/AZ52</f>
        <v>3.1771060606060604</v>
      </c>
      <c r="BA53" s="76">
        <f>+BA6/BA52</f>
        <v>3.656225806451613</v>
      </c>
      <c r="BB53" s="54">
        <f>+BB6/BB52</f>
        <v>3.6208</v>
      </c>
      <c r="BC53" s="54">
        <f>+BC6/BC52</f>
        <v>3.1513225806451612</v>
      </c>
      <c r="BD53" s="54">
        <f>+BD6/BD52</f>
        <v>3.0145</v>
      </c>
      <c r="BE53" s="173"/>
      <c r="BF53" s="53">
        <f aca="true" t="shared" si="33" ref="BF53:BQ53">+BF6/BF52</f>
        <v>0.6468955823293172</v>
      </c>
      <c r="BG53" s="75">
        <f t="shared" si="33"/>
        <v>1.0256692913385825</v>
      </c>
      <c r="BH53" s="75">
        <f t="shared" si="33"/>
        <v>1.8557882352941177</v>
      </c>
      <c r="BI53" s="75">
        <f t="shared" si="33"/>
        <v>2.67906976744186</v>
      </c>
      <c r="BJ53" s="75">
        <f t="shared" si="33"/>
        <v>2.908984375</v>
      </c>
      <c r="BK53" s="75">
        <f t="shared" si="33"/>
        <v>2.5645914396887166</v>
      </c>
      <c r="BL53" s="75">
        <f t="shared" si="33"/>
        <v>3.1953488372093024</v>
      </c>
      <c r="BM53" s="75">
        <f t="shared" si="33"/>
        <v>3.2290196078431377</v>
      </c>
      <c r="BN53" s="75">
        <f t="shared" si="33"/>
        <v>2.688888888888889</v>
      </c>
      <c r="BO53" s="53">
        <f t="shared" si="33"/>
        <v>2.106827309236948</v>
      </c>
      <c r="BP53" s="53">
        <f t="shared" si="33"/>
        <v>2.3861317365269463</v>
      </c>
      <c r="BQ53" s="53">
        <f t="shared" si="33"/>
        <v>2.802834008097166</v>
      </c>
      <c r="BR53" s="53">
        <f>+BR6/BR52</f>
        <v>3.5961653225806454</v>
      </c>
    </row>
    <row r="54" spans="1:70" ht="14.25">
      <c r="A54" s="46" t="s">
        <v>124</v>
      </c>
      <c r="B54" s="52"/>
      <c r="C54" s="52"/>
      <c r="D54" s="52"/>
      <c r="E54" s="53"/>
      <c r="F54" s="52"/>
      <c r="G54" s="52"/>
      <c r="H54" s="52"/>
      <c r="I54" s="53"/>
      <c r="J54" s="52"/>
      <c r="K54" s="52"/>
      <c r="L54" s="52"/>
      <c r="M54" s="53"/>
      <c r="N54" s="52"/>
      <c r="O54" s="52"/>
      <c r="P54" s="52"/>
      <c r="Q54" s="53"/>
      <c r="R54" s="52"/>
      <c r="S54" s="52"/>
      <c r="T54" s="52"/>
      <c r="U54" s="53"/>
      <c r="V54" s="52"/>
      <c r="W54" s="52"/>
      <c r="X54" s="52"/>
      <c r="Y54" s="53"/>
      <c r="Z54" s="52"/>
      <c r="AA54" s="52"/>
      <c r="AB54" s="52"/>
      <c r="AC54" s="53"/>
      <c r="AD54" s="52"/>
      <c r="AE54" s="52"/>
      <c r="AF54" s="52"/>
      <c r="AG54" s="53"/>
      <c r="AH54" s="40">
        <f aca="true" t="shared" si="34" ref="AH54:BB54">+AH51/AH52</f>
        <v>3438.3333333333335</v>
      </c>
      <c r="AI54" s="40">
        <f t="shared" si="34"/>
        <v>2533.084745762712</v>
      </c>
      <c r="AJ54" s="40">
        <f t="shared" si="34"/>
        <v>2684.378787878788</v>
      </c>
      <c r="AK54" s="22">
        <f t="shared" si="34"/>
        <v>2404.96875</v>
      </c>
      <c r="AL54" s="40">
        <f t="shared" si="34"/>
        <v>2573.4375</v>
      </c>
      <c r="AM54" s="40">
        <f t="shared" si="34"/>
        <v>2046.2542372881355</v>
      </c>
      <c r="AN54" s="40">
        <f t="shared" si="34"/>
        <v>1638.8615384615384</v>
      </c>
      <c r="AO54" s="22">
        <f t="shared" si="34"/>
        <v>1744.2131147540983</v>
      </c>
      <c r="AP54" s="40">
        <f t="shared" si="34"/>
        <v>2090.3307086614172</v>
      </c>
      <c r="AQ54" s="40">
        <f t="shared" si="34"/>
        <v>1946.1694915254238</v>
      </c>
      <c r="AR54" s="40">
        <f t="shared" si="34"/>
        <v>1868.9545454545455</v>
      </c>
      <c r="AS54" s="22">
        <f t="shared" si="34"/>
        <v>2240.451612903226</v>
      </c>
      <c r="AT54" s="40">
        <f t="shared" si="34"/>
        <v>2641.1129032258063</v>
      </c>
      <c r="AU54" s="40">
        <f t="shared" si="34"/>
        <v>2234.844827586207</v>
      </c>
      <c r="AV54" s="40">
        <f t="shared" si="34"/>
        <v>1829.4545454545455</v>
      </c>
      <c r="AW54" s="22">
        <f t="shared" si="34"/>
        <v>2547.27868852459</v>
      </c>
      <c r="AX54" s="40">
        <f t="shared" si="34"/>
        <v>3210.0967741935483</v>
      </c>
      <c r="AY54" s="20">
        <f t="shared" si="34"/>
        <v>3050.551724137931</v>
      </c>
      <c r="AZ54" s="20">
        <f t="shared" si="34"/>
        <v>2784.878787878788</v>
      </c>
      <c r="BA54" s="33">
        <f t="shared" si="34"/>
        <v>3412.8548387096776</v>
      </c>
      <c r="BB54" s="20">
        <f t="shared" si="34"/>
        <v>3305.0833333333335</v>
      </c>
      <c r="BC54" s="20">
        <f>+BC51/BC52</f>
        <v>2974.983870967742</v>
      </c>
      <c r="BD54" s="20">
        <f>+BD51/BD52</f>
        <v>2823.2272727272725</v>
      </c>
      <c r="BE54" s="173"/>
      <c r="BF54" s="53"/>
      <c r="BG54" s="75"/>
      <c r="BH54" s="75"/>
      <c r="BI54" s="75"/>
      <c r="BJ54" s="75"/>
      <c r="BK54" s="75"/>
      <c r="BL54" s="75"/>
      <c r="BM54" s="75"/>
      <c r="BN54" s="135">
        <f>+BN51/BN52</f>
        <v>2766.4841269841268</v>
      </c>
      <c r="BO54" s="22">
        <f>+BO51/BO52</f>
        <v>2001.4136546184739</v>
      </c>
      <c r="BP54" s="22">
        <f>+BP51/BP52</f>
        <v>2035.2055888223554</v>
      </c>
      <c r="BQ54" s="22">
        <f>+BQ51/BQ52</f>
        <v>2305.65991902834</v>
      </c>
      <c r="BR54" s="22">
        <f>+BR51/BR52</f>
        <v>3110.310483870968</v>
      </c>
    </row>
    <row r="55" spans="1:70" ht="14.25">
      <c r="A55" s="46"/>
      <c r="B55" s="40"/>
      <c r="C55" s="46"/>
      <c r="D55" s="40"/>
      <c r="E55" s="31"/>
      <c r="F55" s="40"/>
      <c r="G55" s="46"/>
      <c r="H55" s="40"/>
      <c r="I55" s="31"/>
      <c r="J55" s="40"/>
      <c r="K55" s="46"/>
      <c r="L55" s="40"/>
      <c r="M55" s="31"/>
      <c r="N55" s="40"/>
      <c r="O55" s="46"/>
      <c r="P55" s="40"/>
      <c r="Q55" s="31"/>
      <c r="R55" s="40"/>
      <c r="S55" s="46"/>
      <c r="T55" s="40"/>
      <c r="U55" s="31"/>
      <c r="V55" s="46"/>
      <c r="W55" s="46"/>
      <c r="X55" s="46"/>
      <c r="Y55" s="31"/>
      <c r="Z55" s="46"/>
      <c r="AA55" s="46"/>
      <c r="AB55" s="46"/>
      <c r="AC55" s="31"/>
      <c r="AD55" s="46"/>
      <c r="AE55" s="46"/>
      <c r="AF55" s="46"/>
      <c r="AG55" s="31"/>
      <c r="AH55" s="46"/>
      <c r="AI55" s="46"/>
      <c r="AJ55" s="46"/>
      <c r="AK55" s="31"/>
      <c r="AL55" s="46"/>
      <c r="AM55" s="46"/>
      <c r="AN55" s="46"/>
      <c r="AO55" s="31"/>
      <c r="AP55" s="46"/>
      <c r="AQ55" s="11"/>
      <c r="AR55" s="46"/>
      <c r="AS55" s="31"/>
      <c r="AT55" s="46"/>
      <c r="AU55" s="11"/>
      <c r="AV55" s="46"/>
      <c r="AW55" s="31"/>
      <c r="AX55" s="11"/>
      <c r="AY55" s="39"/>
      <c r="AZ55" s="39"/>
      <c r="BA55" s="180"/>
      <c r="BB55" s="39"/>
      <c r="BC55" s="39"/>
      <c r="BD55" s="39"/>
      <c r="BE55" s="173"/>
      <c r="BF55" s="31"/>
      <c r="BG55" s="15"/>
      <c r="BH55" s="32"/>
      <c r="BI55" s="15"/>
      <c r="BJ55" s="32"/>
      <c r="BK55" s="15"/>
      <c r="BL55" s="32"/>
      <c r="BM55" s="15"/>
      <c r="BN55" s="32"/>
      <c r="BO55" s="13"/>
      <c r="BP55" s="31"/>
      <c r="BQ55" s="13"/>
      <c r="BR55" s="13"/>
    </row>
    <row r="56" spans="1:70" ht="14.25">
      <c r="A56" s="16" t="s">
        <v>107</v>
      </c>
      <c r="B56" s="84"/>
      <c r="C56" s="16"/>
      <c r="D56" s="84"/>
      <c r="E56" s="17"/>
      <c r="F56" s="84"/>
      <c r="G56" s="16"/>
      <c r="H56" s="84"/>
      <c r="I56" s="17"/>
      <c r="J56" s="84"/>
      <c r="K56" s="16"/>
      <c r="L56" s="84"/>
      <c r="M56" s="17"/>
      <c r="N56" s="84"/>
      <c r="O56" s="16"/>
      <c r="P56" s="84"/>
      <c r="Q56" s="17"/>
      <c r="R56" s="84"/>
      <c r="S56" s="16"/>
      <c r="T56" s="84"/>
      <c r="U56" s="17"/>
      <c r="V56" s="16"/>
      <c r="W56" s="16"/>
      <c r="X56" s="16"/>
      <c r="Y56" s="17"/>
      <c r="Z56" s="16"/>
      <c r="AA56" s="16"/>
      <c r="AB56" s="16"/>
      <c r="AC56" s="17"/>
      <c r="AD56" s="16"/>
      <c r="AE56" s="16"/>
      <c r="AF56" s="16"/>
      <c r="AG56" s="17"/>
      <c r="AH56" s="16"/>
      <c r="AI56" s="16"/>
      <c r="AJ56" s="16"/>
      <c r="AK56" s="17"/>
      <c r="AL56" s="16"/>
      <c r="AM56" s="16"/>
      <c r="AN56" s="16"/>
      <c r="AO56" s="17"/>
      <c r="AP56" s="16"/>
      <c r="AQ56" s="11"/>
      <c r="AR56" s="16"/>
      <c r="AS56" s="17"/>
      <c r="AT56" s="16"/>
      <c r="AU56" s="11"/>
      <c r="AV56" s="16"/>
      <c r="AW56" s="17"/>
      <c r="AX56" s="11"/>
      <c r="AY56" s="39"/>
      <c r="AZ56" s="39"/>
      <c r="BA56" s="180"/>
      <c r="BB56" s="39"/>
      <c r="BC56" s="39"/>
      <c r="BD56" s="39"/>
      <c r="BE56" s="173"/>
      <c r="BF56" s="17"/>
      <c r="BG56" s="15"/>
      <c r="BH56" s="18"/>
      <c r="BI56" s="15"/>
      <c r="BJ56" s="18"/>
      <c r="BK56" s="15"/>
      <c r="BL56" s="18"/>
      <c r="BM56" s="15"/>
      <c r="BN56" s="18"/>
      <c r="BO56" s="13"/>
      <c r="BP56" s="17"/>
      <c r="BQ56" s="13"/>
      <c r="BR56" s="13"/>
    </row>
    <row r="57" spans="1:70" ht="14.25">
      <c r="A57" s="46" t="s">
        <v>106</v>
      </c>
      <c r="B57" s="89">
        <f>B8/((B34+6600)/2)</f>
        <v>0.004063492063492063</v>
      </c>
      <c r="C57" s="89">
        <f aca="true" t="shared" si="35" ref="C57:AH57">C8/((C34+B34)/2)</f>
        <v>0.003385714285714286</v>
      </c>
      <c r="D57" s="89">
        <f t="shared" si="35"/>
        <v>0.0043647058823529416</v>
      </c>
      <c r="E57" s="90">
        <f t="shared" si="35"/>
        <v>0.0035153999999999984</v>
      </c>
      <c r="F57" s="89">
        <f t="shared" si="35"/>
        <v>0.004752</v>
      </c>
      <c r="G57" s="89">
        <f t="shared" si="35"/>
        <v>0.0024482758620689654</v>
      </c>
      <c r="H57" s="89">
        <f t="shared" si="35"/>
        <v>0.002006451612903226</v>
      </c>
      <c r="I57" s="90">
        <f t="shared" si="35"/>
        <v>0.0027117297297297284</v>
      </c>
      <c r="J57" s="89">
        <f t="shared" si="35"/>
        <v>0.0025733333333333337</v>
      </c>
      <c r="K57" s="89">
        <f t="shared" si="35"/>
        <v>0.002180392156862745</v>
      </c>
      <c r="L57" s="89">
        <f t="shared" si="35"/>
        <v>0.00268135593220339</v>
      </c>
      <c r="M57" s="90">
        <f t="shared" si="35"/>
        <v>0.002516852941176471</v>
      </c>
      <c r="N57" s="89">
        <f t="shared" si="35"/>
        <v>0.0030050632911392404</v>
      </c>
      <c r="O57" s="89">
        <f t="shared" si="35"/>
        <v>0.002750588235294118</v>
      </c>
      <c r="P57" s="89">
        <f t="shared" si="35"/>
        <v>0.0018930232558139533</v>
      </c>
      <c r="Q57" s="90">
        <f t="shared" si="35"/>
        <v>0.0022451612903225805</v>
      </c>
      <c r="R57" s="89">
        <f t="shared" si="35"/>
        <v>0.0024737864077669903</v>
      </c>
      <c r="S57" s="89">
        <f t="shared" si="35"/>
        <v>0.0018162162162162162</v>
      </c>
      <c r="T57" s="89">
        <f t="shared" si="35"/>
        <v>0.0020034782608695655</v>
      </c>
      <c r="U57" s="90">
        <f t="shared" si="35"/>
        <v>0.0020796460176991153</v>
      </c>
      <c r="V57" s="89">
        <f t="shared" si="35"/>
        <v>0.002134579439252337</v>
      </c>
      <c r="W57" s="89">
        <f t="shared" si="35"/>
        <v>0.001819047619047619</v>
      </c>
      <c r="X57" s="89">
        <f t="shared" si="35"/>
        <v>0.001893877551020408</v>
      </c>
      <c r="Y57" s="90">
        <f t="shared" si="35"/>
        <v>0.002523809523809524</v>
      </c>
      <c r="Z57" s="89">
        <f t="shared" si="35"/>
        <v>0.002419512195121951</v>
      </c>
      <c r="AA57" s="89">
        <f t="shared" si="35"/>
        <v>0.0027175257731958764</v>
      </c>
      <c r="AB57" s="89">
        <f t="shared" si="35"/>
        <v>0.002340277777777778</v>
      </c>
      <c r="AC57" s="90">
        <f t="shared" si="35"/>
        <v>0.0018399999999999998</v>
      </c>
      <c r="AD57" s="89">
        <f t="shared" si="35"/>
        <v>0.0017666666666666668</v>
      </c>
      <c r="AE57" s="89">
        <f t="shared" si="35"/>
        <v>0.0017080213903743315</v>
      </c>
      <c r="AF57" s="89">
        <f t="shared" si="35"/>
        <v>0.0011775401069518715</v>
      </c>
      <c r="AG57" s="90">
        <f t="shared" si="35"/>
        <v>0.0012434343434343433</v>
      </c>
      <c r="AH57" s="89">
        <f t="shared" si="35"/>
        <v>0.0012771153846153846</v>
      </c>
      <c r="AI57" s="89">
        <f aca="true" t="shared" si="36" ref="AI57:BD57">AI8/((AI34+AH34)/2)</f>
        <v>0.0008851674641148326</v>
      </c>
      <c r="AJ57" s="89">
        <f t="shared" si="36"/>
        <v>0.0013505263157894735</v>
      </c>
      <c r="AK57" s="90">
        <f t="shared" si="36"/>
        <v>0.0012045197740112995</v>
      </c>
      <c r="AL57" s="89">
        <f t="shared" si="36"/>
        <v>0.0011214659685863874</v>
      </c>
      <c r="AM57" s="89">
        <f t="shared" si="36"/>
        <v>0.000818274111675127</v>
      </c>
      <c r="AN57" s="89">
        <f t="shared" si="36"/>
        <v>0.0008071428571428572</v>
      </c>
      <c r="AO57" s="90">
        <f t="shared" si="36"/>
        <v>0.0007588235294117646</v>
      </c>
      <c r="AP57" s="89">
        <f t="shared" si="36"/>
        <v>0.000937962962962963</v>
      </c>
      <c r="AQ57" s="89">
        <f t="shared" si="36"/>
        <v>0.0008026431718061675</v>
      </c>
      <c r="AR57" s="89">
        <f t="shared" si="36"/>
        <v>0.0008297438016528926</v>
      </c>
      <c r="AS57" s="90">
        <f t="shared" si="36"/>
        <v>0.0008410646387832701</v>
      </c>
      <c r="AT57" s="89">
        <f t="shared" si="36"/>
        <v>0.000904626334519573</v>
      </c>
      <c r="AU57" s="89">
        <f t="shared" si="36"/>
        <v>0.0007173333333333333</v>
      </c>
      <c r="AV57" s="89">
        <f t="shared" si="36"/>
        <v>0.0006971428571428571</v>
      </c>
      <c r="AW57" s="90">
        <f t="shared" si="36"/>
        <v>0.0008202453987730061</v>
      </c>
      <c r="AX57" s="89">
        <f t="shared" si="36"/>
        <v>0.0009303788300835655</v>
      </c>
      <c r="AY57" s="89">
        <f t="shared" si="36"/>
        <v>0.0007553854166666666</v>
      </c>
      <c r="AZ57" s="89">
        <f t="shared" si="36"/>
        <v>0.0007866648936170213</v>
      </c>
      <c r="BA57" s="90">
        <f t="shared" si="36"/>
        <v>0.0008557038961038961</v>
      </c>
      <c r="BB57" s="89">
        <f t="shared" si="36"/>
        <v>0.0007698488664987405</v>
      </c>
      <c r="BC57" s="89">
        <f t="shared" si="36"/>
        <v>0.0006873233830845772</v>
      </c>
      <c r="BD57" s="89">
        <f t="shared" si="36"/>
        <v>0.0006618883720930232</v>
      </c>
      <c r="BE57" s="173"/>
      <c r="BF57" s="90">
        <f>BF8/((BF34+6600)/2)</f>
        <v>0.013812954545454545</v>
      </c>
      <c r="BG57" s="91">
        <f>BG8/AVERAGE(E34:I34)</f>
        <v>0.011439415584415583</v>
      </c>
      <c r="BH57" s="91">
        <f>BH8/AVERAGE(I34:M34)</f>
        <v>0.009934750000000001</v>
      </c>
      <c r="BI57" s="91">
        <f>BI8/AVERAGE(M34:Q34)</f>
        <v>0.009845794392523362</v>
      </c>
      <c r="BJ57" s="91">
        <f>BJ8/AVERAGE(Q34:U34)</f>
        <v>0.008441391941391941</v>
      </c>
      <c r="BK57" s="91">
        <f>BK8/AVERAGE(U34:Y34)</f>
        <v>0.008370901639344265</v>
      </c>
      <c r="BL57" s="91">
        <f>BL8/AVERAGE(Y34:AC34)</f>
        <v>0.00894145569620253</v>
      </c>
      <c r="BM57" s="91">
        <f>BM8/AVERAGE(AC34:AG34)</f>
        <v>0.005865263157894737</v>
      </c>
      <c r="BN57" s="91">
        <f>BN8/AVERAGE(AG34:AK34)</f>
        <v>0.004715368852459017</v>
      </c>
      <c r="BO57" s="91">
        <f>BO8/AVERAGE(AK34:AO34)</f>
        <v>0.0035050916496945014</v>
      </c>
      <c r="BP57" s="91">
        <f>BP8/AVERAGE(AO34:AS34)</f>
        <v>0.003395614478114478</v>
      </c>
      <c r="BQ57" s="91">
        <f>BQ8/AVERAGE(AS34:AW34)</f>
        <v>0.003137795275590551</v>
      </c>
      <c r="BR57" s="91">
        <f>BR8/AVERAGE(AX34:BA34)</f>
        <v>0.003249170351105332</v>
      </c>
    </row>
    <row r="58" spans="1:70" ht="14.25">
      <c r="A58" s="46" t="s">
        <v>115</v>
      </c>
      <c r="B58" s="89">
        <f>B9/((B34+6600)/2)</f>
        <v>0.00014285714285714287</v>
      </c>
      <c r="C58" s="89">
        <f aca="true" t="shared" si="37" ref="C58:AH58">C9/((C34+B34)/2)</f>
        <v>0.00014285714285714287</v>
      </c>
      <c r="D58" s="89">
        <f t="shared" si="37"/>
        <v>0.00011764705882352942</v>
      </c>
      <c r="E58" s="90">
        <f t="shared" si="37"/>
        <v>0.00011999999999999999</v>
      </c>
      <c r="F58" s="89">
        <f t="shared" si="37"/>
        <v>0.00012</v>
      </c>
      <c r="G58" s="89">
        <f t="shared" si="37"/>
        <v>0.00012413793103448277</v>
      </c>
      <c r="H58" s="89">
        <f t="shared" si="37"/>
        <v>0.00011612903225806452</v>
      </c>
      <c r="I58" s="90">
        <f t="shared" si="37"/>
        <v>9.72972972972973E-05</v>
      </c>
      <c r="J58" s="89">
        <f t="shared" si="37"/>
        <v>0.0002311111111111111</v>
      </c>
      <c r="K58" s="89">
        <f t="shared" si="37"/>
        <v>8.627450980392158E-05</v>
      </c>
      <c r="L58" s="89">
        <f t="shared" si="37"/>
        <v>0.00010847457627118644</v>
      </c>
      <c r="M58" s="90">
        <f t="shared" si="37"/>
        <v>0.0001941176470588235</v>
      </c>
      <c r="N58" s="89">
        <f t="shared" si="37"/>
        <v>0.00024050632911392405</v>
      </c>
      <c r="O58" s="89">
        <f t="shared" si="37"/>
        <v>0.0002447058823529412</v>
      </c>
      <c r="P58" s="89">
        <f t="shared" si="37"/>
        <v>0.00016511627906976744</v>
      </c>
      <c r="Q58" s="90">
        <f t="shared" si="37"/>
        <v>0.00020430107526881721</v>
      </c>
      <c r="R58" s="89">
        <f t="shared" si="37"/>
        <v>0.00024854368932038836</v>
      </c>
      <c r="S58" s="89">
        <f t="shared" si="37"/>
        <v>0.000209009009009009</v>
      </c>
      <c r="T58" s="89">
        <f t="shared" si="37"/>
        <v>0.00034086956521739133</v>
      </c>
      <c r="U58" s="90">
        <f t="shared" si="37"/>
        <v>0.00028849557522123896</v>
      </c>
      <c r="V58" s="89">
        <f t="shared" si="37"/>
        <v>0.00026728971962616826</v>
      </c>
      <c r="W58" s="89">
        <f t="shared" si="37"/>
        <v>0.00019428571428571428</v>
      </c>
      <c r="X58" s="89">
        <f t="shared" si="37"/>
        <v>0.0001346938775510204</v>
      </c>
      <c r="Y58" s="90">
        <f t="shared" si="37"/>
        <v>9.047619047619048E-05</v>
      </c>
      <c r="Z58" s="89">
        <f t="shared" si="37"/>
        <v>0.00011951219512195123</v>
      </c>
      <c r="AA58" s="89">
        <f t="shared" si="37"/>
        <v>0.00010927835051546391</v>
      </c>
      <c r="AB58" s="89">
        <f t="shared" si="37"/>
        <v>0.0003277777777777778</v>
      </c>
      <c r="AC58" s="90">
        <f t="shared" si="37"/>
        <v>0.00030555555555555555</v>
      </c>
      <c r="AD58" s="89">
        <f t="shared" si="37"/>
        <v>0.00024946236559139786</v>
      </c>
      <c r="AE58" s="89">
        <f t="shared" si="37"/>
        <v>9.518716577540108E-05</v>
      </c>
      <c r="AF58" s="89">
        <f t="shared" si="37"/>
        <v>0.00016684491978609625</v>
      </c>
      <c r="AG58" s="90">
        <f t="shared" si="37"/>
        <v>0.00016868686868686867</v>
      </c>
      <c r="AH58" s="89">
        <f t="shared" si="37"/>
        <v>0.00014134615384615385</v>
      </c>
      <c r="AI58" s="89">
        <f aca="true" t="shared" si="38" ref="AI58:BD58">AI9/((AI34+AH34)/2)</f>
        <v>0.00014354066985645933</v>
      </c>
      <c r="AJ58" s="89">
        <f t="shared" si="38"/>
        <v>0.00020631578947368423</v>
      </c>
      <c r="AK58" s="90">
        <f t="shared" si="38"/>
        <v>0.00019548022598870056</v>
      </c>
      <c r="AL58" s="89">
        <f t="shared" si="38"/>
        <v>0.00010785340314136126</v>
      </c>
      <c r="AM58" s="89">
        <f t="shared" si="38"/>
        <v>0.00016954314720812183</v>
      </c>
      <c r="AN58" s="89">
        <f t="shared" si="38"/>
        <v>0.00016224489795918368</v>
      </c>
      <c r="AO58" s="90">
        <f t="shared" si="38"/>
        <v>0.0001715686274509804</v>
      </c>
      <c r="AP58" s="89">
        <f t="shared" si="38"/>
        <v>0.00016666666666666666</v>
      </c>
      <c r="AQ58" s="89">
        <f t="shared" si="38"/>
        <v>0.00015859030837004406</v>
      </c>
      <c r="AR58" s="89">
        <f t="shared" si="38"/>
        <v>0.0001578512396694215</v>
      </c>
      <c r="AS58" s="90">
        <f t="shared" si="38"/>
        <v>0.00016349809885931558</v>
      </c>
      <c r="AT58" s="89">
        <f t="shared" si="38"/>
        <v>0.00015373665480427048</v>
      </c>
      <c r="AU58" s="89">
        <f t="shared" si="38"/>
        <v>0.00018533333333333333</v>
      </c>
      <c r="AV58" s="89">
        <f t="shared" si="38"/>
        <v>0.0001815873015873016</v>
      </c>
      <c r="AW58" s="90">
        <f t="shared" si="38"/>
        <v>0.00017961963190184048</v>
      </c>
      <c r="AX58" s="89">
        <f t="shared" si="38"/>
        <v>0.00018567688022284127</v>
      </c>
      <c r="AY58" s="89">
        <f t="shared" si="38"/>
        <v>0.00019378125000000002</v>
      </c>
      <c r="AZ58" s="89">
        <f t="shared" si="38"/>
        <v>0.00019171276595744683</v>
      </c>
      <c r="BA58" s="90">
        <f t="shared" si="38"/>
        <v>0.00017927272727272727</v>
      </c>
      <c r="BB58" s="89">
        <f t="shared" si="38"/>
        <v>0.00015648866498740554</v>
      </c>
      <c r="BC58" s="89">
        <f t="shared" si="38"/>
        <v>0.00014626865671641792</v>
      </c>
      <c r="BD58" s="89">
        <f t="shared" si="38"/>
        <v>0.00014886976744186045</v>
      </c>
      <c r="BE58" s="173"/>
      <c r="BF58" s="90">
        <f>BF9/((BF34+6600)/2)</f>
        <v>0.0004659090909090909</v>
      </c>
      <c r="BG58" s="91">
        <f>BG9/AVERAGE(E34:I34)</f>
        <v>0.000448051948051948</v>
      </c>
      <c r="BH58" s="91">
        <f>BH9/AVERAGE(I34:M34)</f>
        <v>0.0006142857142857143</v>
      </c>
      <c r="BI58" s="91">
        <f>BI9/AVERAGE(M34:Q34)</f>
        <v>0.000852803738317757</v>
      </c>
      <c r="BJ58" s="91">
        <f>BJ9/AVERAGE(Q34:U34)</f>
        <v>0.0011043956043956043</v>
      </c>
      <c r="BK58" s="91">
        <f>BK9/AVERAGE(U34:Y34)</f>
        <v>0.0007151639344262295</v>
      </c>
      <c r="BL58" s="91">
        <f>BL9/AVERAGE(Y34:AC34)</f>
        <v>0.0009699367088607595</v>
      </c>
      <c r="BM58" s="91">
        <f>BM9/AVERAGE(AC34:AG34)</f>
        <v>0.0006778947368421053</v>
      </c>
      <c r="BN58" s="91">
        <f>BN9/AVERAGE(AG34:AK34)</f>
        <v>0.0006823770491803278</v>
      </c>
      <c r="BO58" s="91">
        <f>BO9/AVERAGE(AK34:AO34)</f>
        <v>0.000615071283095723</v>
      </c>
      <c r="BP58" s="91">
        <f>BP9/AVERAGE(AO34:AS34)</f>
        <v>0.0006447811447811447</v>
      </c>
      <c r="BQ58" s="91">
        <f>BQ9/AVERAGE(AS34:AW34)</f>
        <v>0.0007039238845144356</v>
      </c>
      <c r="BR58" s="91">
        <f>BR9/AVERAGE(AX34:BA34)</f>
        <v>0.0007338725617685307</v>
      </c>
    </row>
    <row r="59" spans="1:70" ht="14.25">
      <c r="A59" s="46" t="s">
        <v>19</v>
      </c>
      <c r="B59" s="89">
        <f>B13/((B34+6600)/2)</f>
        <v>0.0016507936507936505</v>
      </c>
      <c r="C59" s="89">
        <f aca="true" t="shared" si="39" ref="C59:AH59">C13/((C34+B34)/2)</f>
        <v>0.001542857142857143</v>
      </c>
      <c r="D59" s="89">
        <f t="shared" si="39"/>
        <v>0.001458823529411765</v>
      </c>
      <c r="E59" s="90">
        <f t="shared" si="39"/>
        <v>0.0013652</v>
      </c>
      <c r="F59" s="89">
        <f t="shared" si="39"/>
        <v>0.00148</v>
      </c>
      <c r="G59" s="89">
        <f t="shared" si="39"/>
        <v>0.0014413793103448278</v>
      </c>
      <c r="H59" s="89">
        <f t="shared" si="39"/>
        <v>0.0013354838709677419</v>
      </c>
      <c r="I59" s="90">
        <f t="shared" si="39"/>
        <v>0.0013065405405405408</v>
      </c>
      <c r="J59" s="89">
        <f t="shared" si="39"/>
        <v>0.001128888888888889</v>
      </c>
      <c r="K59" s="89">
        <f t="shared" si="39"/>
        <v>0.0010705882352941177</v>
      </c>
      <c r="L59" s="89">
        <f t="shared" si="39"/>
        <v>0.0011152542372881355</v>
      </c>
      <c r="M59" s="90">
        <f t="shared" si="39"/>
        <v>0.0011292058823529417</v>
      </c>
      <c r="N59" s="89">
        <f t="shared" si="39"/>
        <v>0.001091139240506329</v>
      </c>
      <c r="O59" s="89">
        <f t="shared" si="39"/>
        <v>0.001211764705882353</v>
      </c>
      <c r="P59" s="89">
        <f t="shared" si="39"/>
        <v>0.0011720930232558139</v>
      </c>
      <c r="Q59" s="90">
        <f t="shared" si="39"/>
        <v>0.0012193548387096774</v>
      </c>
      <c r="R59" s="89">
        <f t="shared" si="39"/>
        <v>0.001258252427184466</v>
      </c>
      <c r="S59" s="89">
        <f t="shared" si="39"/>
        <v>0.0012306306306306305</v>
      </c>
      <c r="T59" s="89">
        <f t="shared" si="39"/>
        <v>0.001196521739130435</v>
      </c>
      <c r="U59" s="90">
        <f t="shared" si="39"/>
        <v>0.0012407079646017697</v>
      </c>
      <c r="V59" s="89">
        <f t="shared" si="39"/>
        <v>0.0012261682242990654</v>
      </c>
      <c r="W59" s="89">
        <f t="shared" si="39"/>
        <v>0.0013009523809523812</v>
      </c>
      <c r="X59" s="89">
        <f t="shared" si="39"/>
        <v>0.0013816326530612243</v>
      </c>
      <c r="Y59" s="90">
        <f t="shared" si="39"/>
        <v>0.001188095238095238</v>
      </c>
      <c r="Z59" s="89">
        <f t="shared" si="39"/>
        <v>0.0010317073170731707</v>
      </c>
      <c r="AA59" s="89">
        <f t="shared" si="39"/>
        <v>0.0008432989690721649</v>
      </c>
      <c r="AB59" s="89">
        <f t="shared" si="39"/>
        <v>0.0007666666666666666</v>
      </c>
      <c r="AC59" s="90">
        <f t="shared" si="39"/>
        <v>0.0007322222222222223</v>
      </c>
      <c r="AD59" s="89">
        <f t="shared" si="39"/>
        <v>0.0007591397956989246</v>
      </c>
      <c r="AE59" s="89">
        <f t="shared" si="39"/>
        <v>0.0008281634224598931</v>
      </c>
      <c r="AF59" s="89">
        <f t="shared" si="39"/>
        <v>0.0007012390444919786</v>
      </c>
      <c r="AG59" s="90">
        <f t="shared" si="39"/>
        <v>0.0011155811819191918</v>
      </c>
      <c r="AH59" s="89">
        <f t="shared" si="39"/>
        <v>0.0012813221153846154</v>
      </c>
      <c r="AI59" s="89">
        <f aca="true" t="shared" si="40" ref="AI59:BD59">AI13/((AI34+AH34)/2)</f>
        <v>0.0013292583733014354</v>
      </c>
      <c r="AJ59" s="89">
        <f t="shared" si="40"/>
        <v>0.0013834170887368422</v>
      </c>
      <c r="AK59" s="90">
        <f t="shared" si="40"/>
        <v>0.0016000847458757061</v>
      </c>
      <c r="AL59" s="89">
        <f t="shared" si="40"/>
        <v>0.0014264020942408378</v>
      </c>
      <c r="AM59" s="89">
        <f t="shared" si="40"/>
        <v>0.0013144304568527918</v>
      </c>
      <c r="AN59" s="89">
        <f t="shared" si="40"/>
        <v>0.001253089132244898</v>
      </c>
      <c r="AO59" s="90">
        <f t="shared" si="40"/>
        <v>0.0012158954901960784</v>
      </c>
      <c r="AP59" s="89">
        <f t="shared" si="40"/>
        <v>0.001089675925925926</v>
      </c>
      <c r="AQ59" s="89">
        <f t="shared" si="40"/>
        <v>0.0010434442995594713</v>
      </c>
      <c r="AR59" s="89">
        <f t="shared" si="40"/>
        <v>0.0009745198925619835</v>
      </c>
      <c r="AS59" s="90">
        <f t="shared" si="40"/>
        <v>0.0009322559315589355</v>
      </c>
      <c r="AT59" s="89">
        <f t="shared" si="40"/>
        <v>0.0008460201326690391</v>
      </c>
      <c r="AU59" s="89">
        <f t="shared" si="40"/>
        <v>0.00080921546</v>
      </c>
      <c r="AV59" s="89">
        <f t="shared" si="40"/>
        <v>0.0007549076761904762</v>
      </c>
      <c r="AW59" s="90">
        <f t="shared" si="40"/>
        <v>0.0006894136932515337</v>
      </c>
      <c r="AX59" s="89">
        <f t="shared" si="40"/>
        <v>0.0006043165571030641</v>
      </c>
      <c r="AY59" s="89">
        <f t="shared" si="40"/>
        <v>0.0005395949270833333</v>
      </c>
      <c r="AZ59" s="89">
        <f t="shared" si="40"/>
        <v>0.0005202047465957447</v>
      </c>
      <c r="BA59" s="90">
        <f t="shared" si="40"/>
        <v>0.0005023194337662337</v>
      </c>
      <c r="BB59" s="89">
        <f t="shared" si="40"/>
        <v>0.0004968529554156172</v>
      </c>
      <c r="BC59" s="89">
        <f t="shared" si="40"/>
        <v>0.0004987795422885572</v>
      </c>
      <c r="BD59" s="89">
        <f t="shared" si="40"/>
        <v>0.00047053023255813945</v>
      </c>
      <c r="BE59" s="173"/>
      <c r="BF59" s="90">
        <f>BF13/((BF34+6600)/2)</f>
        <v>0.005369545454545455</v>
      </c>
      <c r="BG59" s="91">
        <f>BG13/AVERAGE(E34:I34)</f>
        <v>0.005472142857142858</v>
      </c>
      <c r="BH59" s="91">
        <f>BH13/AVERAGE(I34:M34)</f>
        <v>0.004428321428571429</v>
      </c>
      <c r="BI59" s="91">
        <f>BI13/AVERAGE(M34:Q34)</f>
        <v>0.004712616822429906</v>
      </c>
      <c r="BJ59" s="91">
        <f>BJ13/AVERAGE(Q34:U34)</f>
        <v>0.004981684981684982</v>
      </c>
      <c r="BK59" s="91">
        <f>BK13/AVERAGE(U34:Y34)</f>
        <v>0.005153688524590165</v>
      </c>
      <c r="BL59" s="91">
        <f>BL13/AVERAGE(Y34:AC34)</f>
        <v>0.0032325949367088603</v>
      </c>
      <c r="BM59" s="91">
        <f>BM13/AVERAGE(AC34:AG34)</f>
        <v>0.00341096493336842</v>
      </c>
      <c r="BN59" s="91">
        <f>BN13/AVERAGE(AG34:AK34)</f>
        <v>0.005586036100922132</v>
      </c>
      <c r="BO59" s="91">
        <f>BO13/AVERAGE(AK34:AO34)</f>
        <v>0.005219112779633401</v>
      </c>
      <c r="BP59" s="91">
        <f>BP13/AVERAGE(AO34:AS34)</f>
        <v>0.004011990656565656</v>
      </c>
      <c r="BQ59" s="91">
        <f>BQ13/AVERAGE(AS34:AW34)</f>
        <v>0.0030939667889763774</v>
      </c>
      <c r="BR59" s="91">
        <f>BR13/AVERAGE(AX34:BA34)</f>
        <v>0.0021148090057737322</v>
      </c>
    </row>
    <row r="60" spans="1:70" ht="14.25">
      <c r="A60" s="46" t="s">
        <v>20</v>
      </c>
      <c r="B60" s="92">
        <f>(B15+B14)/((B34+6600)/2)</f>
        <v>0.0007777777777777777</v>
      </c>
      <c r="C60" s="92">
        <f aca="true" t="shared" si="41" ref="C60:AH60">(C15+C14)/((C34+B34)/2)</f>
        <v>0.0009571428571428571</v>
      </c>
      <c r="D60" s="92">
        <f t="shared" si="41"/>
        <v>0.0005176470588235295</v>
      </c>
      <c r="E60" s="93">
        <f t="shared" si="41"/>
        <v>0.0005857999999999999</v>
      </c>
      <c r="F60" s="92">
        <f t="shared" si="41"/>
        <v>0.0007440000000000001</v>
      </c>
      <c r="G60" s="92">
        <f t="shared" si="41"/>
        <v>0.00021379310344827587</v>
      </c>
      <c r="H60" s="92">
        <f t="shared" si="41"/>
        <v>0.0003612903225806452</v>
      </c>
      <c r="I60" s="93">
        <f t="shared" si="41"/>
        <v>0.00011372972972972988</v>
      </c>
      <c r="J60" s="92">
        <f t="shared" si="41"/>
        <v>0.0002844444444444445</v>
      </c>
      <c r="K60" s="92">
        <f t="shared" si="41"/>
        <v>0.000403921568627451</v>
      </c>
      <c r="L60" s="92">
        <f t="shared" si="41"/>
        <v>0.0002474576271186441</v>
      </c>
      <c r="M60" s="93">
        <f t="shared" si="41"/>
        <v>0.00023476470588235283</v>
      </c>
      <c r="N60" s="92">
        <f t="shared" si="41"/>
        <v>0.00031139240506329114</v>
      </c>
      <c r="O60" s="92">
        <f t="shared" si="41"/>
        <v>0.00019058823529411763</v>
      </c>
      <c r="P60" s="92">
        <f t="shared" si="41"/>
        <v>0.00016046511627906975</v>
      </c>
      <c r="Q60" s="93">
        <f t="shared" si="41"/>
        <v>0.00023010752688172042</v>
      </c>
      <c r="R60" s="92">
        <f t="shared" si="41"/>
        <v>0.00026019417475728156</v>
      </c>
      <c r="S60" s="92">
        <f t="shared" si="41"/>
        <v>0.0003531531531531532</v>
      </c>
      <c r="T60" s="92">
        <f t="shared" si="41"/>
        <v>0.0002417391304347826</v>
      </c>
      <c r="U60" s="93">
        <f t="shared" si="41"/>
        <v>0.00010265486725663716</v>
      </c>
      <c r="V60" s="92">
        <f t="shared" si="41"/>
        <v>0.0002448598130841122</v>
      </c>
      <c r="W60" s="92">
        <f t="shared" si="41"/>
        <v>0.0002304761904761905</v>
      </c>
      <c r="X60" s="92">
        <f t="shared" si="41"/>
        <v>0.00019387755102040816</v>
      </c>
      <c r="Y60" s="93">
        <f t="shared" si="41"/>
        <v>0.00019285714285714284</v>
      </c>
      <c r="Z60" s="92">
        <f t="shared" si="41"/>
        <v>0.0002585365853658537</v>
      </c>
      <c r="AA60" s="92">
        <f t="shared" si="41"/>
        <v>0.000377319587628866</v>
      </c>
      <c r="AB60" s="92">
        <f t="shared" si="41"/>
        <v>0.001226388888888889</v>
      </c>
      <c r="AC60" s="93">
        <f t="shared" si="41"/>
        <v>0.0003822222222222222</v>
      </c>
      <c r="AD60" s="92">
        <f t="shared" si="41"/>
        <v>0.0004021505376344086</v>
      </c>
      <c r="AE60" s="92">
        <f t="shared" si="41"/>
        <v>0.00020106951871657754</v>
      </c>
      <c r="AF60" s="92">
        <f t="shared" si="41"/>
        <v>0.00026505882352941175</v>
      </c>
      <c r="AG60" s="93">
        <f t="shared" si="41"/>
        <v>0.0011577777777777778</v>
      </c>
      <c r="AH60" s="92">
        <f t="shared" si="41"/>
        <v>0.00022692307692307693</v>
      </c>
      <c r="AI60" s="92">
        <f aca="true" t="shared" si="42" ref="AI60:BD60">(AI15+AI14)/((AI34+AH34)/2)</f>
        <v>0.00018947368421052632</v>
      </c>
      <c r="AJ60" s="92">
        <f t="shared" si="42"/>
        <v>0.00016526315789473683</v>
      </c>
      <c r="AK60" s="93">
        <f t="shared" si="42"/>
        <v>0.00019887005649717513</v>
      </c>
      <c r="AL60" s="92">
        <f t="shared" si="42"/>
        <v>0.00021361256544502616</v>
      </c>
      <c r="AM60" s="92">
        <f t="shared" si="42"/>
        <v>0.00020822335025380708</v>
      </c>
      <c r="AN60" s="92">
        <f t="shared" si="42"/>
        <v>8.061224489795918E-05</v>
      </c>
      <c r="AO60" s="93">
        <f t="shared" si="42"/>
        <v>0.00024313725490196074</v>
      </c>
      <c r="AP60" s="92">
        <f t="shared" si="42"/>
        <v>0.00022037037037037037</v>
      </c>
      <c r="AQ60" s="92">
        <f t="shared" si="42"/>
        <v>0.0002449339207048458</v>
      </c>
      <c r="AR60" s="92">
        <f t="shared" si="42"/>
        <v>0.00018950413223140495</v>
      </c>
      <c r="AS60" s="93">
        <f t="shared" si="42"/>
        <v>0.0002182509505703422</v>
      </c>
      <c r="AT60" s="92">
        <f t="shared" si="42"/>
        <v>0.00024412811387900354</v>
      </c>
      <c r="AU60" s="92">
        <f t="shared" si="42"/>
        <v>0.00018533333333333333</v>
      </c>
      <c r="AV60" s="92">
        <f t="shared" si="42"/>
        <v>0.000193015873015873</v>
      </c>
      <c r="AW60" s="93">
        <f t="shared" si="42"/>
        <v>0.0002245398773006135</v>
      </c>
      <c r="AX60" s="92">
        <f t="shared" si="42"/>
        <v>0.00029061281337047356</v>
      </c>
      <c r="AY60" s="92">
        <f t="shared" si="42"/>
        <v>0.00025520312499999995</v>
      </c>
      <c r="AZ60" s="92">
        <f t="shared" si="42"/>
        <v>0.0002378882978723404</v>
      </c>
      <c r="BA60" s="93">
        <f t="shared" si="42"/>
        <v>0.0003166077922077922</v>
      </c>
      <c r="BB60" s="92">
        <f t="shared" si="42"/>
        <v>0.00023893198992443323</v>
      </c>
      <c r="BC60" s="92">
        <f t="shared" si="42"/>
        <v>0.00027407960199004976</v>
      </c>
      <c r="BD60" s="92">
        <f t="shared" si="42"/>
        <v>0.00021474418604651164</v>
      </c>
      <c r="BE60" s="173"/>
      <c r="BF60" s="93">
        <f>(BF15+BF14)/((BF34+6600)/2)</f>
        <v>0.002483863636363636</v>
      </c>
      <c r="BG60" s="94">
        <f>(BG15+BG14)/AVERAGE(E34:I34)</f>
        <v>0.0013054545454545454</v>
      </c>
      <c r="BH60" s="94">
        <f>(BH15+BH14)/AVERAGE(I34:M34)</f>
        <v>0.0011422142857142855</v>
      </c>
      <c r="BI60" s="94">
        <f>(BI15+BI14)/AVERAGE(M34:Q34)</f>
        <v>0.0008878504672897196</v>
      </c>
      <c r="BJ60" s="94">
        <f>(BJ15+BJ14)/AVERAGE(Q34:U34)</f>
        <v>0.0009652014652014653</v>
      </c>
      <c r="BK60" s="94">
        <f>(BK15+BK14)/AVERAGE(U34:Y34)</f>
        <v>0.0008770491803278689</v>
      </c>
      <c r="BL60" s="94">
        <f>(BL15+BL14)/AVERAGE(Y34:AC34)</f>
        <v>0.00239873417721519</v>
      </c>
      <c r="BM60" s="94">
        <f>(BM15+BM14)/AVERAGE(AC34:AG34)</f>
        <v>0.0020589789473684206</v>
      </c>
      <c r="BN60" s="94">
        <f>(BN15+BN14)/AVERAGE(AG34:AK34)</f>
        <v>0.0007858606557377049</v>
      </c>
      <c r="BO60" s="94">
        <f>(BO15+BO14)/AVERAGE(AK34:AO34)</f>
        <v>0.0007495926680244399</v>
      </c>
      <c r="BP60" s="94">
        <f>(BP15+BP14)/AVERAGE(AO34:AS34)</f>
        <v>0.0008689393939393939</v>
      </c>
      <c r="BQ60" s="94">
        <f>(BQ15+BQ14)/AVERAGE(AS34:AW34)</f>
        <v>0.0008471128608923884</v>
      </c>
      <c r="BR60" s="94">
        <f>(BR15+BR14)/AVERAGE(AX34:BA34)</f>
        <v>0.0010758595578673601</v>
      </c>
    </row>
    <row r="61" spans="1:70" ht="14.25">
      <c r="A61" s="46" t="s">
        <v>108</v>
      </c>
      <c r="B61" s="89">
        <f>B16/((B34+6600)/2)</f>
        <v>0.006492063492063492</v>
      </c>
      <c r="C61" s="89">
        <f aca="true" t="shared" si="43" ref="C61:AH61">C16/((C34+B34)/2)</f>
        <v>0.005885714285714286</v>
      </c>
      <c r="D61" s="89">
        <f t="shared" si="43"/>
        <v>0.006341176470588236</v>
      </c>
      <c r="E61" s="90">
        <f t="shared" si="43"/>
        <v>0.005466399999999998</v>
      </c>
      <c r="F61" s="89">
        <f t="shared" si="43"/>
        <v>0.006976</v>
      </c>
      <c r="G61" s="89">
        <f t="shared" si="43"/>
        <v>0.004103448275862069</v>
      </c>
      <c r="H61" s="89">
        <f t="shared" si="43"/>
        <v>0.0037032258064516126</v>
      </c>
      <c r="I61" s="90">
        <f t="shared" si="43"/>
        <v>0.0041319999999999985</v>
      </c>
      <c r="J61" s="89">
        <f t="shared" si="43"/>
        <v>0.003986666666666667</v>
      </c>
      <c r="K61" s="89">
        <f t="shared" si="43"/>
        <v>0.0036549019607843144</v>
      </c>
      <c r="L61" s="89">
        <f t="shared" si="43"/>
        <v>0.0040440677966101695</v>
      </c>
      <c r="M61" s="90">
        <f t="shared" si="43"/>
        <v>0.003880823529411765</v>
      </c>
      <c r="N61" s="89">
        <f t="shared" si="43"/>
        <v>0.0044075949367088614</v>
      </c>
      <c r="O61" s="89">
        <f t="shared" si="43"/>
        <v>0.004152941176470588</v>
      </c>
      <c r="P61" s="89">
        <f t="shared" si="43"/>
        <v>0.003225581395348837</v>
      </c>
      <c r="Q61" s="90">
        <f t="shared" si="43"/>
        <v>0.0036946236559139783</v>
      </c>
      <c r="R61" s="89">
        <f t="shared" si="43"/>
        <v>0.003992233009708738</v>
      </c>
      <c r="S61" s="89">
        <f t="shared" si="43"/>
        <v>0.0034</v>
      </c>
      <c r="T61" s="89">
        <f t="shared" si="43"/>
        <v>0.003441739130434783</v>
      </c>
      <c r="U61" s="90">
        <f t="shared" si="43"/>
        <v>0.003423008849557523</v>
      </c>
      <c r="V61" s="89">
        <f t="shared" si="43"/>
        <v>0.0036056074766355143</v>
      </c>
      <c r="W61" s="89">
        <f t="shared" si="43"/>
        <v>0.0033504761904761906</v>
      </c>
      <c r="X61" s="89">
        <f t="shared" si="43"/>
        <v>0.0034693877551020408</v>
      </c>
      <c r="Y61" s="90">
        <f t="shared" si="43"/>
        <v>0.003904761904761905</v>
      </c>
      <c r="Z61" s="89">
        <f t="shared" si="43"/>
        <v>0.003709756097560976</v>
      </c>
      <c r="AA61" s="89">
        <f t="shared" si="43"/>
        <v>0.003938144329896908</v>
      </c>
      <c r="AB61" s="89">
        <f t="shared" si="43"/>
        <v>0.004333333333333333</v>
      </c>
      <c r="AC61" s="90">
        <f t="shared" si="43"/>
        <v>0.002954444444444444</v>
      </c>
      <c r="AD61" s="89">
        <f t="shared" si="43"/>
        <v>0.002927957</v>
      </c>
      <c r="AE61" s="89">
        <f t="shared" si="43"/>
        <v>0.0027372543315508017</v>
      </c>
      <c r="AF61" s="89">
        <f t="shared" si="43"/>
        <v>0.0021438379749732623</v>
      </c>
      <c r="AG61" s="90">
        <f t="shared" si="43"/>
        <v>0.0035167933031313133</v>
      </c>
      <c r="AH61" s="89">
        <f t="shared" si="43"/>
        <v>0.002785360576923077</v>
      </c>
      <c r="AI61" s="89">
        <f aca="true" t="shared" si="44" ref="AI61:BD61">AI16/((AI34+AH34)/2)</f>
        <v>0.002403899521626794</v>
      </c>
      <c r="AJ61" s="89">
        <f t="shared" si="44"/>
        <v>0.002899206562421052</v>
      </c>
      <c r="AK61" s="90">
        <f t="shared" si="44"/>
        <v>0.0030034745763841807</v>
      </c>
      <c r="AL61" s="89">
        <f t="shared" si="44"/>
        <v>0.0027614806282722517</v>
      </c>
      <c r="AM61" s="89">
        <f t="shared" si="44"/>
        <v>0.0023409279187817256</v>
      </c>
      <c r="AN61" s="89">
        <f t="shared" si="44"/>
        <v>0.002140844234285714</v>
      </c>
      <c r="AO61" s="90">
        <f t="shared" si="44"/>
        <v>0.0022178562745098036</v>
      </c>
      <c r="AP61" s="89">
        <f t="shared" si="44"/>
        <v>0.0022480092592592595</v>
      </c>
      <c r="AQ61" s="89">
        <f t="shared" si="44"/>
        <v>0.002091021392070485</v>
      </c>
      <c r="AR61" s="89">
        <f t="shared" si="44"/>
        <v>0.0019937678264462812</v>
      </c>
      <c r="AS61" s="90">
        <f t="shared" si="44"/>
        <v>0.0019915715209125476</v>
      </c>
      <c r="AT61" s="89">
        <f t="shared" si="44"/>
        <v>0.001994774581067616</v>
      </c>
      <c r="AU61" s="89">
        <f t="shared" si="44"/>
        <v>0.0017118821266666664</v>
      </c>
      <c r="AV61" s="89">
        <f t="shared" si="44"/>
        <v>0.0016450664063492064</v>
      </c>
      <c r="AW61" s="90">
        <f t="shared" si="44"/>
        <v>0.001734198969325153</v>
      </c>
      <c r="AX61" s="89">
        <f t="shared" si="44"/>
        <v>0.0018253082005571031</v>
      </c>
      <c r="AY61" s="89">
        <f t="shared" si="44"/>
        <v>0.0015501834687499999</v>
      </c>
      <c r="AZ61" s="89">
        <f t="shared" si="44"/>
        <v>0.0015447579380851065</v>
      </c>
      <c r="BA61" s="90">
        <f t="shared" si="44"/>
        <v>0.001674631122077922</v>
      </c>
      <c r="BB61" s="89">
        <f t="shared" si="44"/>
        <v>0.001505633811838791</v>
      </c>
      <c r="BC61" s="89">
        <f t="shared" si="44"/>
        <v>0.0014601825273631843</v>
      </c>
      <c r="BD61" s="89">
        <f t="shared" si="44"/>
        <v>0.0013471627906976743</v>
      </c>
      <c r="BE61" s="173"/>
      <c r="BF61" s="90">
        <f>BF16/((BF34+6600)/2)</f>
        <v>0.02166636363636364</v>
      </c>
      <c r="BG61" s="91">
        <f>BG16/AVERAGE(E34:I34)</f>
        <v>0.018217012987012986</v>
      </c>
      <c r="BH61" s="91">
        <f>BH16/AVERAGE(I34:M34)</f>
        <v>0.015505285714285715</v>
      </c>
      <c r="BI61" s="91">
        <f>BI16/AVERAGE(M34:Q34)</f>
        <v>0.015446261682242989</v>
      </c>
      <c r="BJ61" s="91">
        <f>BJ16/AVERAGE(Q34:U34)</f>
        <v>0.014388278388278391</v>
      </c>
      <c r="BK61" s="91">
        <f>BK16/AVERAGE(U34:Y34)</f>
        <v>0.014401639344262302</v>
      </c>
      <c r="BL61" s="91">
        <f>BL16/AVERAGE(Y34:AC34)</f>
        <v>0.01457278481012658</v>
      </c>
      <c r="BM61" s="91">
        <f>BM16/AVERAGE(AC34:AG34)</f>
        <v>0.011335207038631579</v>
      </c>
      <c r="BN61" s="91">
        <f>BN16/AVERAGE(AG34:AK34)</f>
        <v>0.011087265609118853</v>
      </c>
      <c r="BO61" s="91">
        <f>BO16/AVERAGE(AK34:AO34)</f>
        <v>0.009473797097352342</v>
      </c>
      <c r="BP61" s="91">
        <f>BP16/AVERAGE(AO34:AS34)</f>
        <v>0.008276544528619529</v>
      </c>
      <c r="BQ61" s="91">
        <f>BQ16/AVERAGE(AS34:AW34)</f>
        <v>0.007078874925459316</v>
      </c>
      <c r="BR61" s="91">
        <f>BR16/AVERAGE(AX34:BA34)</f>
        <v>0.006439838914746424</v>
      </c>
    </row>
    <row r="62" spans="1:70" ht="14.25">
      <c r="A62" s="46" t="s">
        <v>109</v>
      </c>
      <c r="B62" s="95">
        <f>(B22-B21)/((B34+6600)/2)</f>
        <v>-0.00607936507936508</v>
      </c>
      <c r="C62" s="95">
        <f aca="true" t="shared" si="45" ref="C62:AH62">(C22-C21)/((C34+B34)/2)</f>
        <v>-0.005257142857142858</v>
      </c>
      <c r="D62" s="95">
        <f t="shared" si="45"/>
        <v>-0.004329411764705882</v>
      </c>
      <c r="E62" s="96">
        <f t="shared" si="45"/>
        <v>-0.003665200000000001</v>
      </c>
      <c r="F62" s="95">
        <f t="shared" si="45"/>
        <v>-0.00296</v>
      </c>
      <c r="G62" s="95">
        <f t="shared" si="45"/>
        <v>-0.0026896551724137933</v>
      </c>
      <c r="H62" s="95">
        <f t="shared" si="45"/>
        <v>-0.003</v>
      </c>
      <c r="I62" s="96">
        <f t="shared" si="45"/>
        <v>-0.00307345945945946</v>
      </c>
      <c r="J62" s="95">
        <f t="shared" si="45"/>
        <v>-0.0024622222222222224</v>
      </c>
      <c r="K62" s="95">
        <f t="shared" si="45"/>
        <v>-0.0022901960784313725</v>
      </c>
      <c r="L62" s="95">
        <f t="shared" si="45"/>
        <v>-0.002</v>
      </c>
      <c r="M62" s="96">
        <f t="shared" si="45"/>
        <v>-0.001758382352941177</v>
      </c>
      <c r="N62" s="97">
        <f t="shared" si="45"/>
        <v>-0.002048101265822785</v>
      </c>
      <c r="O62" s="95">
        <f t="shared" si="45"/>
        <v>-0.0021247058823529413</v>
      </c>
      <c r="P62" s="97">
        <f t="shared" si="45"/>
        <v>-0.00203953488372093</v>
      </c>
      <c r="Q62" s="96">
        <f t="shared" si="45"/>
        <v>-0.0023655913978494624</v>
      </c>
      <c r="R62" s="97">
        <f t="shared" si="45"/>
        <v>-0.002095145631067961</v>
      </c>
      <c r="S62" s="95">
        <f t="shared" si="45"/>
        <v>-0.0019783783783783784</v>
      </c>
      <c r="T62" s="97">
        <f t="shared" si="45"/>
        <v>-0.002031304347826087</v>
      </c>
      <c r="U62" s="96">
        <f t="shared" si="45"/>
        <v>-0.003033628318584071</v>
      </c>
      <c r="V62" s="95">
        <f t="shared" si="45"/>
        <v>-0.0026429906542056072</v>
      </c>
      <c r="W62" s="95">
        <f t="shared" si="45"/>
        <v>-0.0026304761904761905</v>
      </c>
      <c r="X62" s="95">
        <f t="shared" si="45"/>
        <v>-0.002259183673469388</v>
      </c>
      <c r="Y62" s="96">
        <f t="shared" si="45"/>
        <v>-0.002871428571428571</v>
      </c>
      <c r="Z62" s="95">
        <f t="shared" si="45"/>
        <v>-0.0029048780487804875</v>
      </c>
      <c r="AA62" s="95">
        <f t="shared" si="45"/>
        <v>-0.0027030927835051547</v>
      </c>
      <c r="AB62" s="95">
        <f t="shared" si="45"/>
        <v>-0.002561111111111111</v>
      </c>
      <c r="AC62" s="96">
        <f t="shared" si="45"/>
        <v>-0.0025266666666666666</v>
      </c>
      <c r="AD62" s="95">
        <f t="shared" si="45"/>
        <v>-0.0021677419462365587</v>
      </c>
      <c r="AE62" s="95">
        <f t="shared" si="45"/>
        <v>-0.0020484842780748667</v>
      </c>
      <c r="AF62" s="95">
        <f t="shared" si="45"/>
        <v>-0.001889474338609626</v>
      </c>
      <c r="AG62" s="96">
        <f t="shared" si="45"/>
        <v>-0.002390833707171717</v>
      </c>
      <c r="AH62" s="95">
        <f t="shared" si="45"/>
        <v>-0.001718341346153846</v>
      </c>
      <c r="AI62" s="95">
        <f aca="true" t="shared" si="46" ref="AI62:BD62">(AI22-AI21)/((AI34+AH34)/2)</f>
        <v>-0.0016555741627751193</v>
      </c>
      <c r="AJ62" s="95">
        <f t="shared" si="46"/>
        <v>-0.0017339434045263158</v>
      </c>
      <c r="AK62" s="96">
        <f t="shared" si="46"/>
        <v>-0.001958389830621469</v>
      </c>
      <c r="AL62" s="95">
        <f t="shared" si="46"/>
        <v>-0.0016771874345549735</v>
      </c>
      <c r="AM62" s="95">
        <f t="shared" si="46"/>
        <v>-0.0016837705583756344</v>
      </c>
      <c r="AN62" s="95">
        <f t="shared" si="46"/>
        <v>-0.0017041095404081632</v>
      </c>
      <c r="AO62" s="96">
        <f t="shared" si="46"/>
        <v>-0.0016207974509803923</v>
      </c>
      <c r="AP62" s="95">
        <f t="shared" si="46"/>
        <v>-0.0014980092592592595</v>
      </c>
      <c r="AQ62" s="98">
        <f t="shared" si="46"/>
        <v>-0.0013896998061674007</v>
      </c>
      <c r="AR62" s="95">
        <f t="shared" si="46"/>
        <v>-0.0013293215454545453</v>
      </c>
      <c r="AS62" s="96">
        <f t="shared" si="46"/>
        <v>-0.0012927122053231939</v>
      </c>
      <c r="AT62" s="95">
        <f t="shared" si="46"/>
        <v>-0.0012389026949466192</v>
      </c>
      <c r="AU62" s="98">
        <f t="shared" si="46"/>
        <v>-0.0011632154600000001</v>
      </c>
      <c r="AV62" s="95">
        <f t="shared" si="46"/>
        <v>-0.001102844184126984</v>
      </c>
      <c r="AW62" s="90">
        <f t="shared" si="46"/>
        <v>-0.0010826652269938651</v>
      </c>
      <c r="AX62" s="98">
        <f t="shared" si="46"/>
        <v>-0.0010003666963788302</v>
      </c>
      <c r="AY62" s="98">
        <f t="shared" si="46"/>
        <v>-0.00096155846875</v>
      </c>
      <c r="AZ62" s="98">
        <f t="shared" si="46"/>
        <v>-0.0009814707040425531</v>
      </c>
      <c r="BA62" s="184">
        <f t="shared" si="46"/>
        <v>-0.0010357895636363636</v>
      </c>
      <c r="BB62" s="98">
        <f t="shared" si="46"/>
        <v>-0.0010145859528967254</v>
      </c>
      <c r="BC62" s="98">
        <f t="shared" si="46"/>
        <v>-0.0009968840199004974</v>
      </c>
      <c r="BD62" s="98">
        <f t="shared" si="46"/>
        <v>-0.0009224</v>
      </c>
      <c r="BE62" s="173"/>
      <c r="BF62" s="96">
        <f>(BF22-BF21)/((BF34+6600)/2)</f>
        <v>-0.016880909090909092</v>
      </c>
      <c r="BG62" s="147">
        <f>(BG22-BG21)/AVERAGE(E34:I34)</f>
        <v>-0.011646688311688313</v>
      </c>
      <c r="BH62" s="147">
        <f>(BH22-BH21)/AVERAGE(I34:M34)</f>
        <v>-0.008306607142857143</v>
      </c>
      <c r="BI62" s="147">
        <f>(BI22-BI21)/AVERAGE(M34:Q34)</f>
        <v>-0.008619158878504672</v>
      </c>
      <c r="BJ62" s="147">
        <f>(BJ22-BJ21)/AVERAGE(Q34:U34)</f>
        <v>-0.009265567765567764</v>
      </c>
      <c r="BK62" s="147">
        <f>(BK22-BK21)/AVERAGE(U34:Y34)</f>
        <v>-0.010467213114754098</v>
      </c>
      <c r="BL62" s="147">
        <f>(BL22-BL21)/AVERAGE(Y34:AC34)</f>
        <v>-0.010474683544303797</v>
      </c>
      <c r="BM62" s="147">
        <f>(BM22-BM21)/AVERAGE(AC34:AG34)</f>
        <v>-0.008489385985999999</v>
      </c>
      <c r="BN62" s="147">
        <f>(BN22-BN21)/AVERAGE(AG34:AK34)</f>
        <v>-0.007067183641905737</v>
      </c>
      <c r="BO62" s="147">
        <f>(BO22-BO21)/AVERAGE(AK34:AO34)</f>
        <v>-0.006704143329531569</v>
      </c>
      <c r="BP62" s="147">
        <f>(BP22-BP21)/AVERAGE(AO34:AS34)</f>
        <v>-0.005474372811447812</v>
      </c>
      <c r="BQ62" s="147">
        <f>(BQ22-BQ21)/AVERAGE(AS34:AW34)</f>
        <v>-0.004584780437270341</v>
      </c>
      <c r="BR62" s="147">
        <f>(BR22-BR21)/AVERAGE(AX34:BA34)</f>
        <v>-0.0038912407352925883</v>
      </c>
    </row>
    <row r="63" spans="1:70" ht="14.25">
      <c r="A63" s="46"/>
      <c r="B63" s="40"/>
      <c r="C63" s="46"/>
      <c r="D63" s="40"/>
      <c r="E63" s="31"/>
      <c r="F63" s="40"/>
      <c r="G63" s="46"/>
      <c r="H63" s="40"/>
      <c r="I63" s="31"/>
      <c r="J63" s="40"/>
      <c r="K63" s="46"/>
      <c r="L63" s="40"/>
      <c r="M63" s="31"/>
      <c r="N63" s="84"/>
      <c r="O63" s="46"/>
      <c r="P63" s="84"/>
      <c r="Q63" s="31"/>
      <c r="R63" s="84"/>
      <c r="S63" s="46"/>
      <c r="T63" s="84"/>
      <c r="U63" s="31"/>
      <c r="V63" s="46"/>
      <c r="W63" s="46"/>
      <c r="X63" s="46"/>
      <c r="Y63" s="31"/>
      <c r="Z63" s="46"/>
      <c r="AA63" s="46"/>
      <c r="AB63" s="46"/>
      <c r="AC63" s="31"/>
      <c r="AD63" s="46"/>
      <c r="AE63" s="46"/>
      <c r="AF63" s="46"/>
      <c r="AG63" s="31"/>
      <c r="AH63" s="46"/>
      <c r="AI63" s="46"/>
      <c r="AJ63" s="46"/>
      <c r="AK63" s="31"/>
      <c r="AL63" s="46"/>
      <c r="AM63" s="46"/>
      <c r="AN63" s="46"/>
      <c r="AO63" s="31"/>
      <c r="AP63" s="46"/>
      <c r="AQ63" s="46"/>
      <c r="AR63" s="46"/>
      <c r="AS63" s="31"/>
      <c r="AT63" s="46"/>
      <c r="AU63" s="46"/>
      <c r="AV63" s="46"/>
      <c r="AW63" s="31"/>
      <c r="AX63" s="46"/>
      <c r="AY63" s="12"/>
      <c r="AZ63" s="12"/>
      <c r="BA63" s="13"/>
      <c r="BB63" s="176"/>
      <c r="BC63" s="193"/>
      <c r="BD63" s="193"/>
      <c r="BE63" s="173"/>
      <c r="BF63" s="31"/>
      <c r="BG63" s="32"/>
      <c r="BH63" s="32"/>
      <c r="BI63" s="32"/>
      <c r="BJ63" s="32"/>
      <c r="BK63" s="32"/>
      <c r="BL63" s="32"/>
      <c r="BM63" s="32"/>
      <c r="BN63" s="32"/>
      <c r="BO63" s="31"/>
      <c r="BP63" s="31"/>
      <c r="BQ63" s="31"/>
      <c r="BR63" s="31"/>
    </row>
    <row r="64" spans="1:70" ht="14.25">
      <c r="A64" s="46" t="s">
        <v>21</v>
      </c>
      <c r="B64" s="99">
        <f aca="true" t="shared" si="47" ref="B64:AG64">B24/B16</f>
        <v>0.053789731051344644</v>
      </c>
      <c r="C64" s="99">
        <f t="shared" si="47"/>
        <v>0.10194174757281542</v>
      </c>
      <c r="D64" s="99">
        <f t="shared" si="47"/>
        <v>0.31354359925788505</v>
      </c>
      <c r="E64" s="100">
        <f t="shared" si="47"/>
        <v>0.32756475925654865</v>
      </c>
      <c r="F64" s="99">
        <f t="shared" si="47"/>
        <v>0.573394495412844</v>
      </c>
      <c r="G64" s="99">
        <f t="shared" si="47"/>
        <v>0.3428571428571429</v>
      </c>
      <c r="H64" s="99">
        <f t="shared" si="47"/>
        <v>0.18989547038327523</v>
      </c>
      <c r="I64" s="100">
        <f t="shared" si="47"/>
        <v>0.2561811569556</v>
      </c>
      <c r="J64" s="99">
        <f t="shared" si="47"/>
        <v>0.3823857302118172</v>
      </c>
      <c r="K64" s="99">
        <f t="shared" si="47"/>
        <v>0.37339055793991427</v>
      </c>
      <c r="L64" s="99">
        <f t="shared" si="47"/>
        <v>0.4945515507124896</v>
      </c>
      <c r="M64" s="100">
        <f t="shared" si="47"/>
        <v>0.5456316124533908</v>
      </c>
      <c r="N64" s="99">
        <f t="shared" si="47"/>
        <v>0.5353245261344055</v>
      </c>
      <c r="O64" s="99">
        <f t="shared" si="47"/>
        <v>0.4861189801699717</v>
      </c>
      <c r="P64" s="99">
        <f t="shared" si="47"/>
        <v>0.36697909156452774</v>
      </c>
      <c r="Q64" s="100">
        <f t="shared" si="47"/>
        <v>0.3620488940628638</v>
      </c>
      <c r="R64" s="99">
        <f t="shared" si="47"/>
        <v>0.47568093385214005</v>
      </c>
      <c r="S64" s="99">
        <f t="shared" si="47"/>
        <v>0.4149443561208267</v>
      </c>
      <c r="T64" s="99">
        <f t="shared" si="47"/>
        <v>0.4098029307731177</v>
      </c>
      <c r="U64" s="100">
        <f t="shared" si="47"/>
        <v>0.11116856256463302</v>
      </c>
      <c r="V64" s="99">
        <f t="shared" si="47"/>
        <v>0.2659409020217731</v>
      </c>
      <c r="W64" s="99">
        <f t="shared" si="47"/>
        <v>0.2148948266060262</v>
      </c>
      <c r="X64" s="99">
        <f t="shared" si="47"/>
        <v>0.3352941176470588</v>
      </c>
      <c r="Y64" s="100">
        <f t="shared" si="47"/>
        <v>0.22195121951219515</v>
      </c>
      <c r="Z64" s="99">
        <f t="shared" si="47"/>
        <v>0.21367521367521383</v>
      </c>
      <c r="AA64" s="99">
        <f t="shared" si="47"/>
        <v>0.31413612565445037</v>
      </c>
      <c r="AB64" s="99">
        <f t="shared" si="47"/>
        <v>0.40288461538461545</v>
      </c>
      <c r="AC64" s="100">
        <f t="shared" si="47"/>
        <v>0.1301241068070702</v>
      </c>
      <c r="AD64" s="99">
        <f t="shared" si="47"/>
        <v>0.2596401018742561</v>
      </c>
      <c r="AE64" s="99">
        <f t="shared" si="47"/>
        <v>0.251628080568498</v>
      </c>
      <c r="AF64" s="99">
        <f t="shared" si="47"/>
        <v>0.11615432028339466</v>
      </c>
      <c r="AG64" s="100">
        <f t="shared" si="47"/>
        <v>0.2923060041841231</v>
      </c>
      <c r="AH64" s="99">
        <f aca="true" t="shared" si="48" ref="AH64:AY64">AH24/AH16</f>
        <v>0.34282952593832805</v>
      </c>
      <c r="AI64" s="99">
        <f t="shared" si="48"/>
        <v>0.26551755022180806</v>
      </c>
      <c r="AJ64" s="99">
        <f t="shared" si="48"/>
        <v>0.36670650119149356</v>
      </c>
      <c r="AK64" s="100">
        <f t="shared" si="48"/>
        <v>0.3176659800676179</v>
      </c>
      <c r="AL64" s="99">
        <f t="shared" si="48"/>
        <v>0.35093852831055816</v>
      </c>
      <c r="AM64" s="99">
        <f t="shared" si="48"/>
        <v>0.22955017186989057</v>
      </c>
      <c r="AN64" s="99">
        <f t="shared" si="48"/>
        <v>0.15776724743989007</v>
      </c>
      <c r="AO64" s="100">
        <f t="shared" si="48"/>
        <v>0.21527588864958525</v>
      </c>
      <c r="AP64" s="99">
        <f t="shared" si="48"/>
        <v>0.2903803777004345</v>
      </c>
      <c r="AQ64" s="99">
        <f t="shared" si="48"/>
        <v>0.2869411103469837</v>
      </c>
      <c r="AR64" s="99">
        <f t="shared" si="48"/>
        <v>0.2988651741146432</v>
      </c>
      <c r="AS64" s="100">
        <f t="shared" si="48"/>
        <v>0.31845230043698797</v>
      </c>
      <c r="AT64" s="99">
        <f t="shared" si="48"/>
        <v>0.3403911224673086</v>
      </c>
      <c r="AU64" s="99">
        <f t="shared" si="48"/>
        <v>0.27533048332661864</v>
      </c>
      <c r="AV64" s="99">
        <f t="shared" si="48"/>
        <v>0.2906236710262932</v>
      </c>
      <c r="AW64" s="100">
        <f t="shared" si="48"/>
        <v>0.33855202015582353</v>
      </c>
      <c r="AX64" s="99">
        <f t="shared" si="48"/>
        <v>0.4159132776606349</v>
      </c>
      <c r="AY64" s="99">
        <f t="shared" si="48"/>
        <v>0.3401781481335815</v>
      </c>
      <c r="AZ64" s="99">
        <f>AZ24/AZ16</f>
        <v>0.3370665120894038</v>
      </c>
      <c r="BA64" s="100">
        <f>BA24/BA16</f>
        <v>0.3512337763418469</v>
      </c>
      <c r="BB64" s="99">
        <f>BB24/BB16</f>
        <v>0.29829860351472964</v>
      </c>
      <c r="BC64" s="99">
        <f>BC24/BC16</f>
        <v>0.2958738668969241</v>
      </c>
      <c r="BD64" s="99">
        <f>BD24/BD16</f>
        <v>0.2900704322607375</v>
      </c>
      <c r="BE64" s="173"/>
      <c r="BF64" s="100">
        <f aca="true" t="shared" si="49" ref="BF64:BQ64">BF24/BF16</f>
        <v>0.21611840725045098</v>
      </c>
      <c r="BG64" s="101">
        <f t="shared" si="49"/>
        <v>0.3596003450463744</v>
      </c>
      <c r="BH64" s="101">
        <f t="shared" si="49"/>
        <v>0.46089121682007056</v>
      </c>
      <c r="BI64" s="101">
        <f t="shared" si="49"/>
        <v>0.44183935864468304</v>
      </c>
      <c r="BJ64" s="101">
        <f t="shared" si="49"/>
        <v>0.3547606924643586</v>
      </c>
      <c r="BK64" s="101">
        <f t="shared" si="49"/>
        <v>0.259675583380763</v>
      </c>
      <c r="BL64" s="101">
        <f t="shared" si="49"/>
        <v>0.27448425624321376</v>
      </c>
      <c r="BM64" s="101">
        <f t="shared" si="49"/>
        <v>0.24158823233188523</v>
      </c>
      <c r="BN64" s="101">
        <f t="shared" si="49"/>
        <v>0.32477815236812385</v>
      </c>
      <c r="BO64" s="100">
        <f t="shared" si="49"/>
        <v>0.24430123015609112</v>
      </c>
      <c r="BP64" s="100">
        <f t="shared" si="49"/>
        <v>0.2991090324022139</v>
      </c>
      <c r="BQ64" s="100">
        <f t="shared" si="49"/>
        <v>0.31247087715345157</v>
      </c>
      <c r="BR64" s="100">
        <f>BR24/BR16</f>
        <v>0.3623696355634814</v>
      </c>
    </row>
    <row r="65" spans="1:70" ht="14.25">
      <c r="A65" s="46" t="s">
        <v>110</v>
      </c>
      <c r="B65" s="99">
        <f aca="true" t="shared" si="50" ref="B65:AG65">-(B9+B13+B14+B15)/(B22)</f>
        <v>0.41860465116279066</v>
      </c>
      <c r="C65" s="99">
        <f t="shared" si="50"/>
        <v>0.4999999999999999</v>
      </c>
      <c r="D65" s="99">
        <f t="shared" si="50"/>
        <v>0.4810810810810811</v>
      </c>
      <c r="E65" s="100">
        <f t="shared" si="50"/>
        <v>0.5634147668534739</v>
      </c>
      <c r="F65" s="99">
        <f t="shared" si="50"/>
        <v>0.7876344086021505</v>
      </c>
      <c r="G65" s="99">
        <f t="shared" si="50"/>
        <v>0.659846547314578</v>
      </c>
      <c r="H65" s="99">
        <f t="shared" si="50"/>
        <v>0.6043010752688173</v>
      </c>
      <c r="I65" s="100">
        <f t="shared" si="50"/>
        <v>0.49376527902354955</v>
      </c>
      <c r="J65" s="99">
        <f t="shared" si="50"/>
        <v>0.667870036101083</v>
      </c>
      <c r="K65" s="99">
        <f t="shared" si="50"/>
        <v>0.6815068493150684</v>
      </c>
      <c r="L65" s="99">
        <f t="shared" si="50"/>
        <v>0.7197346600331676</v>
      </c>
      <c r="M65" s="100">
        <f t="shared" si="50"/>
        <v>0.8836088269144164</v>
      </c>
      <c r="N65" s="99">
        <f t="shared" si="50"/>
        <v>0.8022249690976513</v>
      </c>
      <c r="O65" s="99">
        <f t="shared" si="50"/>
        <v>0.7717750826901874</v>
      </c>
      <c r="P65" s="99">
        <f t="shared" si="50"/>
        <v>0.7334851936218678</v>
      </c>
      <c r="Q65" s="100">
        <f t="shared" si="50"/>
        <v>0.7016423357664233</v>
      </c>
      <c r="R65" s="99">
        <f t="shared" si="50"/>
        <v>0.844155844155844</v>
      </c>
      <c r="S65" s="99">
        <f t="shared" si="50"/>
        <v>0.901268115942029</v>
      </c>
      <c r="T65" s="99">
        <f t="shared" si="50"/>
        <v>0.8758561643835615</v>
      </c>
      <c r="U65" s="100">
        <f t="shared" si="50"/>
        <v>0.5363583478766724</v>
      </c>
      <c r="V65" s="99">
        <f t="shared" si="50"/>
        <v>0.6567796610169493</v>
      </c>
      <c r="W65" s="99">
        <f t="shared" si="50"/>
        <v>0.656046343229544</v>
      </c>
      <c r="X65" s="99">
        <f t="shared" si="50"/>
        <v>0.7415929203539822</v>
      </c>
      <c r="Y65" s="100">
        <f t="shared" si="50"/>
        <v>0.4843260188087774</v>
      </c>
      <c r="Z65" s="99">
        <f t="shared" si="50"/>
        <v>0.48327759197324416</v>
      </c>
      <c r="AA65" s="99">
        <f t="shared" si="50"/>
        <v>0.49236641221374045</v>
      </c>
      <c r="AB65" s="99">
        <f t="shared" si="50"/>
        <v>0.8969404186795493</v>
      </c>
      <c r="AC65" s="100">
        <f t="shared" si="50"/>
        <v>0.5525291828793775</v>
      </c>
      <c r="AD65" s="99">
        <f t="shared" si="50"/>
        <v>0.6507936525258252</v>
      </c>
      <c r="AE65" s="99">
        <f t="shared" si="50"/>
        <v>0.5489034594927836</v>
      </c>
      <c r="AF65" s="99">
        <f t="shared" si="50"/>
        <v>0.5980207261461862</v>
      </c>
      <c r="AG65" s="100">
        <f t="shared" si="50"/>
        <v>0.9812088464359126</v>
      </c>
      <c r="AH65" s="99">
        <f aca="true" t="shared" si="51" ref="AH65:AY65">-(AH9+AH13+AH14+AH15)/(AH22)</f>
        <v>0.9011911171812416</v>
      </c>
      <c r="AI65" s="99">
        <f t="shared" si="51"/>
        <v>0.9414657940765842</v>
      </c>
      <c r="AJ65" s="99">
        <f t="shared" si="51"/>
        <v>0.9558548566791653</v>
      </c>
      <c r="AK65" s="100">
        <f t="shared" si="51"/>
        <v>0.973192846648792</v>
      </c>
      <c r="AL65" s="99">
        <f t="shared" si="51"/>
        <v>0.9751710858239172</v>
      </c>
      <c r="AM65" s="99">
        <f t="shared" si="51"/>
        <v>0.9382498533645104</v>
      </c>
      <c r="AN65" s="99">
        <f t="shared" si="51"/>
        <v>0.8296574186765489</v>
      </c>
      <c r="AO65" s="100">
        <f t="shared" si="51"/>
        <v>0.936908993589165</v>
      </c>
      <c r="AP65" s="99">
        <f t="shared" si="51"/>
        <v>0.925704501262443</v>
      </c>
      <c r="AQ65" s="99">
        <f t="shared" si="51"/>
        <v>0.9704545731735279</v>
      </c>
      <c r="AR65" s="99">
        <f t="shared" si="51"/>
        <v>0.9456150008997853</v>
      </c>
      <c r="AS65" s="100">
        <f t="shared" si="51"/>
        <v>0.9680657339414552</v>
      </c>
      <c r="AT65" s="99">
        <f t="shared" si="51"/>
        <v>0.9453657819062474</v>
      </c>
      <c r="AU65" s="99">
        <f t="shared" si="51"/>
        <v>0.9510969121144712</v>
      </c>
      <c r="AV65" s="99">
        <f t="shared" si="51"/>
        <v>0.9678995347276952</v>
      </c>
      <c r="AW65" s="100">
        <f t="shared" si="51"/>
        <v>0.953351910704026</v>
      </c>
      <c r="AX65" s="99">
        <f t="shared" si="51"/>
        <v>1.0135704408980335</v>
      </c>
      <c r="AY65" s="99">
        <f t="shared" si="51"/>
        <v>0.9664996872031136</v>
      </c>
      <c r="AZ65" s="99">
        <f>-(AZ9+AZ13+AZ14+AZ15)/(AZ22)</f>
        <v>0.9274797335726706</v>
      </c>
      <c r="BA65" s="100">
        <f>-(BA9+BA13+BA14+BA15)/(BA22)</f>
        <v>0.9187770865470521</v>
      </c>
      <c r="BB65" s="99">
        <f>-(BB9+BB13+BB14+BB15)/(BB22)</f>
        <v>0.8445519104188385</v>
      </c>
      <c r="BC65" s="99">
        <f>-(BC9+BC13+BC14+BC15)/(BC22)</f>
        <v>0.8939604223172074</v>
      </c>
      <c r="BD65" s="99">
        <f>-(BD9+BD13+BD14+BD15)/(BD22)</f>
        <v>0.8721793175893865</v>
      </c>
      <c r="BE65" s="173"/>
      <c r="BF65" s="100">
        <f aca="true" t="shared" si="52" ref="BF65:BR65">-(BF9+BF13+BF14+BF15)/(BF22)</f>
        <v>0.4898366096160794</v>
      </c>
      <c r="BG65" s="100">
        <f t="shared" si="52"/>
        <v>0.619367802336649</v>
      </c>
      <c r="BH65" s="100">
        <f t="shared" si="52"/>
        <v>0.7398965191644628</v>
      </c>
      <c r="BI65" s="100">
        <f t="shared" si="52"/>
        <v>0.7485094850948509</v>
      </c>
      <c r="BJ65" s="100">
        <f t="shared" si="52"/>
        <v>0.7595186427303215</v>
      </c>
      <c r="BK65" s="100">
        <f t="shared" si="52"/>
        <v>0.6327118969825102</v>
      </c>
      <c r="BL65" s="100">
        <f t="shared" si="52"/>
        <v>0.6243639628853636</v>
      </c>
      <c r="BM65" s="100">
        <f t="shared" si="52"/>
        <v>0.7151348435097046</v>
      </c>
      <c r="BN65" s="100">
        <f t="shared" si="52"/>
        <v>0.9422830407820213</v>
      </c>
      <c r="BO65" s="100">
        <f t="shared" si="52"/>
        <v>0.919607067447365</v>
      </c>
      <c r="BP65" s="100">
        <f t="shared" si="52"/>
        <v>0.952551934402886</v>
      </c>
      <c r="BQ65" s="100">
        <f t="shared" si="52"/>
        <v>0.954400615544481</v>
      </c>
      <c r="BR65" s="100">
        <f t="shared" si="52"/>
        <v>0.9557512837051313</v>
      </c>
    </row>
    <row r="66" spans="1:70" ht="14.25">
      <c r="A66" s="46"/>
      <c r="B66" s="40"/>
      <c r="C66" s="46"/>
      <c r="D66" s="40"/>
      <c r="E66" s="31"/>
      <c r="F66" s="40"/>
      <c r="G66" s="46"/>
      <c r="H66" s="40"/>
      <c r="I66" s="31"/>
      <c r="J66" s="40"/>
      <c r="K66" s="46"/>
      <c r="L66" s="40"/>
      <c r="M66" s="31"/>
      <c r="N66" s="84"/>
      <c r="O66" s="46"/>
      <c r="P66" s="84"/>
      <c r="Q66" s="31"/>
      <c r="R66" s="84"/>
      <c r="S66" s="46"/>
      <c r="T66" s="84"/>
      <c r="U66" s="31"/>
      <c r="V66" s="46"/>
      <c r="W66" s="46"/>
      <c r="X66" s="46"/>
      <c r="Y66" s="31"/>
      <c r="Z66" s="46"/>
      <c r="AA66" s="46"/>
      <c r="AB66" s="46"/>
      <c r="AC66" s="31"/>
      <c r="AD66" s="46"/>
      <c r="AE66" s="46"/>
      <c r="AF66" s="46"/>
      <c r="AG66" s="31"/>
      <c r="AH66" s="46"/>
      <c r="AI66" s="46"/>
      <c r="AJ66" s="46"/>
      <c r="AK66" s="31"/>
      <c r="AL66" s="46"/>
      <c r="AM66" s="46"/>
      <c r="AN66" s="46"/>
      <c r="AO66" s="31"/>
      <c r="AP66" s="46"/>
      <c r="AQ66" s="11"/>
      <c r="AR66" s="46"/>
      <c r="AS66" s="31"/>
      <c r="AT66" s="46"/>
      <c r="AU66" s="11"/>
      <c r="AV66" s="46"/>
      <c r="AW66" s="31"/>
      <c r="AX66" s="11"/>
      <c r="AY66" s="39"/>
      <c r="AZ66" s="39"/>
      <c r="BA66" s="180"/>
      <c r="BB66" s="39"/>
      <c r="BC66" s="39"/>
      <c r="BD66" s="39"/>
      <c r="BE66" s="173"/>
      <c r="BF66" s="31"/>
      <c r="BG66" s="15"/>
      <c r="BH66" s="32"/>
      <c r="BI66" s="15"/>
      <c r="BJ66" s="32"/>
      <c r="BK66" s="15"/>
      <c r="BL66" s="32"/>
      <c r="BM66" s="15"/>
      <c r="BN66" s="32"/>
      <c r="BO66" s="13"/>
      <c r="BP66" s="31"/>
      <c r="BQ66" s="13"/>
      <c r="BR66" s="13"/>
    </row>
    <row r="67" spans="1:70" ht="14.25">
      <c r="A67" s="16" t="s">
        <v>22</v>
      </c>
      <c r="B67" s="40"/>
      <c r="C67" s="16"/>
      <c r="D67" s="40"/>
      <c r="E67" s="17"/>
      <c r="F67" s="40"/>
      <c r="G67" s="16"/>
      <c r="H67" s="40"/>
      <c r="I67" s="17"/>
      <c r="J67" s="40"/>
      <c r="K67" s="16"/>
      <c r="L67" s="40"/>
      <c r="M67" s="17"/>
      <c r="N67" s="84"/>
      <c r="O67" s="16"/>
      <c r="P67" s="84"/>
      <c r="Q67" s="17"/>
      <c r="R67" s="84"/>
      <c r="S67" s="16"/>
      <c r="T67" s="84"/>
      <c r="U67" s="17"/>
      <c r="V67" s="16"/>
      <c r="W67" s="16"/>
      <c r="X67" s="16"/>
      <c r="Y67" s="17"/>
      <c r="Z67" s="16"/>
      <c r="AA67" s="16"/>
      <c r="AB67" s="16"/>
      <c r="AC67" s="17"/>
      <c r="AD67" s="16"/>
      <c r="AE67" s="16"/>
      <c r="AF67" s="16"/>
      <c r="AG67" s="17"/>
      <c r="AH67" s="16"/>
      <c r="AI67" s="16"/>
      <c r="AJ67" s="16"/>
      <c r="AK67" s="17"/>
      <c r="AL67" s="16"/>
      <c r="AM67" s="16"/>
      <c r="AN67" s="16"/>
      <c r="AO67" s="17"/>
      <c r="AP67" s="16"/>
      <c r="AQ67" s="11"/>
      <c r="AR67" s="16"/>
      <c r="AS67" s="17"/>
      <c r="AT67" s="16"/>
      <c r="AU67" s="11"/>
      <c r="AV67" s="16"/>
      <c r="AW67" s="17"/>
      <c r="AX67" s="11"/>
      <c r="AY67" s="39"/>
      <c r="AZ67" s="39"/>
      <c r="BA67" s="180"/>
      <c r="BB67" s="39"/>
      <c r="BC67" s="39"/>
      <c r="BD67" s="39"/>
      <c r="BE67" s="173"/>
      <c r="BF67" s="17"/>
      <c r="BG67" s="15"/>
      <c r="BH67" s="18"/>
      <c r="BI67" s="15"/>
      <c r="BJ67" s="18"/>
      <c r="BK67" s="15"/>
      <c r="BL67" s="18"/>
      <c r="BM67" s="15"/>
      <c r="BN67" s="18"/>
      <c r="BO67" s="13"/>
      <c r="BP67" s="17"/>
      <c r="BQ67" s="13"/>
      <c r="BR67" s="13"/>
    </row>
    <row r="68" spans="1:70" ht="14.25">
      <c r="A68" s="46" t="s">
        <v>66</v>
      </c>
      <c r="B68" s="102">
        <v>0</v>
      </c>
      <c r="C68" s="46">
        <v>0</v>
      </c>
      <c r="D68" s="102">
        <v>0</v>
      </c>
      <c r="E68" s="31">
        <v>0</v>
      </c>
      <c r="F68" s="50">
        <v>86</v>
      </c>
      <c r="G68" s="46">
        <v>93</v>
      </c>
      <c r="H68" s="50">
        <v>97</v>
      </c>
      <c r="I68" s="31">
        <v>119</v>
      </c>
      <c r="J68" s="50">
        <v>123</v>
      </c>
      <c r="K68" s="46">
        <v>135</v>
      </c>
      <c r="L68" s="50">
        <v>141</v>
      </c>
      <c r="M68" s="31">
        <v>164</v>
      </c>
      <c r="N68" s="50">
        <v>181</v>
      </c>
      <c r="O68" s="46">
        <v>197</v>
      </c>
      <c r="P68" s="50">
        <v>224</v>
      </c>
      <c r="Q68" s="31">
        <v>238</v>
      </c>
      <c r="R68" s="50">
        <v>248</v>
      </c>
      <c r="S68" s="46">
        <v>259</v>
      </c>
      <c r="T68" s="50">
        <v>284</v>
      </c>
      <c r="U68" s="31">
        <v>326</v>
      </c>
      <c r="V68" s="46">
        <v>323</v>
      </c>
      <c r="W68" s="46">
        <v>259</v>
      </c>
      <c r="X68" s="46">
        <v>262</v>
      </c>
      <c r="Y68" s="31">
        <v>260</v>
      </c>
      <c r="Z68" s="46">
        <v>269</v>
      </c>
      <c r="AA68" s="46">
        <v>272</v>
      </c>
      <c r="AB68" s="46">
        <v>408</v>
      </c>
      <c r="AC68" s="31">
        <v>353</v>
      </c>
      <c r="AD68" s="46">
        <v>353</v>
      </c>
      <c r="AE68" s="46">
        <v>360</v>
      </c>
      <c r="AF68" s="46">
        <v>357</v>
      </c>
      <c r="AG68" s="31">
        <v>352</v>
      </c>
      <c r="AH68" s="46">
        <v>358</v>
      </c>
      <c r="AI68" s="46">
        <v>336</v>
      </c>
      <c r="AJ68" s="46">
        <v>336</v>
      </c>
      <c r="AK68" s="31">
        <v>330</v>
      </c>
      <c r="AL68" s="46">
        <v>335</v>
      </c>
      <c r="AM68" s="46">
        <v>333</v>
      </c>
      <c r="AN68" s="46">
        <v>343</v>
      </c>
      <c r="AO68" s="31">
        <v>329</v>
      </c>
      <c r="AP68" s="46">
        <v>327</v>
      </c>
      <c r="AQ68" s="11">
        <v>327</v>
      </c>
      <c r="AR68" s="46">
        <v>324</v>
      </c>
      <c r="AS68" s="31">
        <v>330</v>
      </c>
      <c r="AT68" s="46">
        <v>343</v>
      </c>
      <c r="AU68" s="11">
        <v>356</v>
      </c>
      <c r="AV68" s="46">
        <v>373</v>
      </c>
      <c r="AW68" s="31">
        <v>385</v>
      </c>
      <c r="AX68" s="11">
        <v>390</v>
      </c>
      <c r="AY68" s="11">
        <v>401</v>
      </c>
      <c r="AZ68" s="11">
        <v>420</v>
      </c>
      <c r="BA68" s="13">
        <v>427</v>
      </c>
      <c r="BB68" s="11">
        <v>433</v>
      </c>
      <c r="BC68" s="11">
        <v>431</v>
      </c>
      <c r="BD68" s="11">
        <v>440</v>
      </c>
      <c r="BE68" s="173"/>
      <c r="BF68" s="42">
        <f>+E68</f>
        <v>0</v>
      </c>
      <c r="BG68" s="43">
        <f>+I68</f>
        <v>119</v>
      </c>
      <c r="BH68" s="44">
        <f>+M68</f>
        <v>164</v>
      </c>
      <c r="BI68" s="43">
        <f>+Q68</f>
        <v>238</v>
      </c>
      <c r="BJ68" s="44">
        <f>+U68</f>
        <v>326</v>
      </c>
      <c r="BK68" s="43">
        <f>+Y68</f>
        <v>260</v>
      </c>
      <c r="BL68" s="44">
        <f>+AC68</f>
        <v>353</v>
      </c>
      <c r="BM68" s="43">
        <f>+AG68</f>
        <v>352</v>
      </c>
      <c r="BN68" s="44">
        <f>+AK68</f>
        <v>330</v>
      </c>
      <c r="BO68" s="45">
        <f>+AO68</f>
        <v>329</v>
      </c>
      <c r="BP68" s="42">
        <f>+AS68</f>
        <v>330</v>
      </c>
      <c r="BQ68" s="45">
        <f>+AW68</f>
        <v>385</v>
      </c>
      <c r="BR68" s="45">
        <f>+BA68</f>
        <v>427</v>
      </c>
    </row>
    <row r="69" spans="1:70" ht="13.5" customHeight="1">
      <c r="A69" s="46"/>
      <c r="B69" s="21"/>
      <c r="C69" s="46"/>
      <c r="D69" s="21"/>
      <c r="E69" s="31"/>
      <c r="F69" s="21"/>
      <c r="G69" s="46"/>
      <c r="H69" s="21"/>
      <c r="I69" s="31"/>
      <c r="J69" s="21"/>
      <c r="K69" s="46"/>
      <c r="L69" s="21"/>
      <c r="M69" s="31"/>
      <c r="N69" s="84"/>
      <c r="O69" s="46"/>
      <c r="P69" s="84"/>
      <c r="Q69" s="31"/>
      <c r="R69" s="84"/>
      <c r="S69" s="46"/>
      <c r="T69" s="84"/>
      <c r="U69" s="31"/>
      <c r="V69" s="46"/>
      <c r="W69" s="46"/>
      <c r="X69" s="46"/>
      <c r="Y69" s="31"/>
      <c r="Z69" s="46"/>
      <c r="AA69" s="46"/>
      <c r="AB69" s="46"/>
      <c r="AC69" s="31"/>
      <c r="AD69" s="46"/>
      <c r="AE69" s="46"/>
      <c r="AF69" s="46"/>
      <c r="AG69" s="31"/>
      <c r="AH69" s="46"/>
      <c r="AI69" s="46"/>
      <c r="AJ69" s="46"/>
      <c r="AK69" s="31"/>
      <c r="AL69" s="46"/>
      <c r="AM69" s="46"/>
      <c r="AN69" s="46"/>
      <c r="AO69" s="31"/>
      <c r="AP69" s="46"/>
      <c r="AQ69" s="11"/>
      <c r="AR69" s="46"/>
      <c r="AS69" s="31"/>
      <c r="AT69" s="46"/>
      <c r="AU69" s="11"/>
      <c r="AV69" s="46"/>
      <c r="AW69" s="31"/>
      <c r="AX69" s="11"/>
      <c r="AY69" s="39"/>
      <c r="AZ69" s="39"/>
      <c r="BA69" s="180"/>
      <c r="BB69" s="39"/>
      <c r="BC69" s="39"/>
      <c r="BD69" s="39"/>
      <c r="BE69" s="173"/>
      <c r="BF69" s="31"/>
      <c r="BG69" s="15"/>
      <c r="BH69" s="32"/>
      <c r="BI69" s="15"/>
      <c r="BJ69" s="32"/>
      <c r="BK69" s="15"/>
      <c r="BL69" s="32"/>
      <c r="BM69" s="15"/>
      <c r="BN69" s="32"/>
      <c r="BO69" s="13"/>
      <c r="BP69" s="31"/>
      <c r="BQ69" s="13"/>
      <c r="BR69" s="13"/>
    </row>
    <row r="70" spans="1:70" ht="14.25">
      <c r="A70" s="16" t="s">
        <v>23</v>
      </c>
      <c r="B70" s="21"/>
      <c r="C70" s="16"/>
      <c r="D70" s="21"/>
      <c r="E70" s="17"/>
      <c r="F70" s="21"/>
      <c r="G70" s="16"/>
      <c r="H70" s="21"/>
      <c r="I70" s="17"/>
      <c r="J70" s="21"/>
      <c r="K70" s="16"/>
      <c r="L70" s="21"/>
      <c r="M70" s="17"/>
      <c r="N70" s="84"/>
      <c r="O70" s="16"/>
      <c r="P70" s="84"/>
      <c r="Q70" s="17"/>
      <c r="R70" s="84"/>
      <c r="S70" s="16"/>
      <c r="T70" s="84"/>
      <c r="U70" s="17"/>
      <c r="V70" s="16"/>
      <c r="W70" s="16"/>
      <c r="X70" s="16"/>
      <c r="Y70" s="17"/>
      <c r="Z70" s="16"/>
      <c r="AA70" s="16"/>
      <c r="AB70" s="16"/>
      <c r="AC70" s="17"/>
      <c r="AD70" s="16"/>
      <c r="AE70" s="16"/>
      <c r="AF70" s="16"/>
      <c r="AG70" s="17"/>
      <c r="AH70" s="16"/>
      <c r="AI70" s="16"/>
      <c r="AJ70" s="16"/>
      <c r="AK70" s="17"/>
      <c r="AL70" s="16"/>
      <c r="AM70" s="16"/>
      <c r="AN70" s="16"/>
      <c r="AO70" s="17"/>
      <c r="AP70" s="16"/>
      <c r="AQ70" s="11"/>
      <c r="AR70" s="16"/>
      <c r="AS70" s="17"/>
      <c r="AT70" s="16"/>
      <c r="AU70" s="11"/>
      <c r="AV70" s="16"/>
      <c r="AW70" s="17"/>
      <c r="AX70" s="11"/>
      <c r="AY70" s="39"/>
      <c r="AZ70" s="39"/>
      <c r="BA70" s="180"/>
      <c r="BB70" s="39"/>
      <c r="BC70" s="39"/>
      <c r="BD70" s="39"/>
      <c r="BE70" s="173"/>
      <c r="BF70" s="17"/>
      <c r="BG70" s="15"/>
      <c r="BH70" s="18"/>
      <c r="BI70" s="15"/>
      <c r="BJ70" s="18"/>
      <c r="BK70" s="15"/>
      <c r="BL70" s="18"/>
      <c r="BM70" s="15"/>
      <c r="BN70" s="18"/>
      <c r="BO70" s="13"/>
      <c r="BP70" s="17"/>
      <c r="BQ70" s="13"/>
      <c r="BR70" s="13"/>
    </row>
    <row r="71" spans="1:70" ht="14.25">
      <c r="A71" s="46" t="s">
        <v>113</v>
      </c>
      <c r="B71" s="103">
        <v>0.04</v>
      </c>
      <c r="C71" s="103">
        <v>0.04</v>
      </c>
      <c r="D71" s="103">
        <v>0.12</v>
      </c>
      <c r="E71" s="104">
        <v>0.16</v>
      </c>
      <c r="F71" s="103">
        <f>+SUM(C28:F28)/(AVERAGE(B76,F76))</f>
        <v>0.33288004136504645</v>
      </c>
      <c r="G71" s="103">
        <f>+SUM(D28:G28)/(AVERAGE(C76,G76))</f>
        <v>0.37986183074265967</v>
      </c>
      <c r="H71" s="103">
        <f>+SUM(E28:H28)/(AVERAGE(D76,H76))</f>
        <v>0.33733554188357767</v>
      </c>
      <c r="I71" s="104">
        <v>0.3</v>
      </c>
      <c r="J71" s="103">
        <f>+SUM(G28:J28)/(AVERAGE(F76,J76))</f>
        <v>0.22433034960310755</v>
      </c>
      <c r="K71" s="103">
        <f>+SUM(H28:K28)/(AVERAGE(G76,K76))</f>
        <v>0.2397058368168447</v>
      </c>
      <c r="L71" s="103">
        <f>+SUM(I28:L28)/(AVERAGE(H76,L76))</f>
        <v>0.3222275280898877</v>
      </c>
      <c r="M71" s="104">
        <v>0.34</v>
      </c>
      <c r="N71" s="103">
        <f>+SUM(K28:N28)/(AVERAGE(J76,N76))</f>
        <v>0.3936297545042673</v>
      </c>
      <c r="O71" s="103">
        <f>+SUM(L28:O28)/(AVERAGE(K76,O76))</f>
        <v>0.4326472303206998</v>
      </c>
      <c r="P71" s="103">
        <f>+SUM(M28:P28)/(AVERAGE(L76,P76))</f>
        <v>0.3845137647479443</v>
      </c>
      <c r="Q71" s="104">
        <v>0.34</v>
      </c>
      <c r="R71" s="103">
        <f>+SUM(O28:R28)/(AVERAGE(N76,R76))</f>
        <v>0.30966979389820487</v>
      </c>
      <c r="S71" s="103">
        <f>+SUM(P28:S28)/(AVERAGE(O76,S76))</f>
        <v>0.29633950707306395</v>
      </c>
      <c r="T71" s="103">
        <f>+SUM(Q28:T28)/(AVERAGE(P76,T76))</f>
        <v>0.3056428473835223</v>
      </c>
      <c r="U71" s="104">
        <v>0.26</v>
      </c>
      <c r="V71" s="103">
        <f>+SUM(S28:V28)/(AVERAGE(R76,V76))</f>
        <v>0.20389489953632153</v>
      </c>
      <c r="W71" s="103">
        <f>+SUM(T28:W28)/(AVERAGE(S76,W76))</f>
        <v>0.17935241061579402</v>
      </c>
      <c r="X71" s="103">
        <f>+SUM(U28:X28)/(AVERAGE(T76,X76))</f>
        <v>0.15257631850458223</v>
      </c>
      <c r="Y71" s="104">
        <v>0.17</v>
      </c>
      <c r="Z71" s="103">
        <f>+SUM(W28:Z28)/(AVERAGE(V76,Z76))</f>
        <v>0.14416173683303665</v>
      </c>
      <c r="AA71" s="103">
        <f>+SUM(X28:AA28)/(AVERAGE(W76,AA76))</f>
        <v>0.17283352510143532</v>
      </c>
      <c r="AB71" s="103">
        <f>+SUM(Y28:AB28)/(AVERAGE(X76,AB76))</f>
        <v>0.22511015672932128</v>
      </c>
      <c r="AC71" s="104">
        <v>0.22</v>
      </c>
      <c r="AD71" s="103">
        <f>+SUM(AA28:AD28)/(AVERAGE(Z76,AD76))</f>
        <v>0.23590110339190856</v>
      </c>
      <c r="AE71" s="103">
        <f>+SUM(AB28:AE28)/(AVERAGE(AA76,AE76))</f>
        <v>0.25782550335570464</v>
      </c>
      <c r="AF71" s="103">
        <f>+SUM(AC28:AF28)/(AVERAGE(AB76,AF76))</f>
        <v>0.14745366868381238</v>
      </c>
      <c r="AG71" s="104">
        <v>0.18</v>
      </c>
      <c r="AH71" s="103">
        <f>+SUM(AE28:AH28)/(AVERAGE(AD76,AH76))</f>
        <v>0.19404479245600736</v>
      </c>
      <c r="AI71" s="103">
        <f>+SUM(AF28:AI28)/(AVERAGE(AE76,AI76))</f>
        <v>0.20075227765726683</v>
      </c>
      <c r="AJ71" s="167">
        <f>+SUM(AG28:AJ28)/(AVERAGE(AF76,AJ76))</f>
        <v>0.22744698365410995</v>
      </c>
      <c r="AK71" s="104">
        <v>0.2</v>
      </c>
      <c r="AL71" s="103">
        <f aca="true" t="shared" si="53" ref="AL71:AV71">+SUM(AI28:AL28)/(AVERAGE(AH76,AL76))</f>
        <v>0.18689757756056097</v>
      </c>
      <c r="AM71" s="103">
        <f t="shared" si="53"/>
        <v>0.1824038602134815</v>
      </c>
      <c r="AN71" s="103">
        <f t="shared" si="53"/>
        <v>0.13605835320521817</v>
      </c>
      <c r="AO71" s="104">
        <v>0.13</v>
      </c>
      <c r="AP71" s="103">
        <f t="shared" si="53"/>
        <v>0.11306980984631411</v>
      </c>
      <c r="AQ71" s="103">
        <f t="shared" si="53"/>
        <v>0.1277524030267912</v>
      </c>
      <c r="AR71" s="103">
        <f t="shared" si="53"/>
        <v>0.1480896534165049</v>
      </c>
      <c r="AS71" s="104">
        <v>0.15</v>
      </c>
      <c r="AT71" s="103">
        <f t="shared" si="53"/>
        <v>0.1558659900959834</v>
      </c>
      <c r="AU71" s="103">
        <f t="shared" si="53"/>
        <v>0.16564495939917193</v>
      </c>
      <c r="AV71" s="103">
        <f t="shared" si="53"/>
        <v>0.16081999656356957</v>
      </c>
      <c r="AW71" s="104">
        <v>0.16</v>
      </c>
      <c r="AX71" s="167">
        <v>0.17</v>
      </c>
      <c r="AY71" s="167">
        <f>+SUM(AV28:AY28)/(AVERAGE(AV76:AY76))</f>
        <v>0.19008003184215386</v>
      </c>
      <c r="AZ71" s="167">
        <f>+SUM(AW28:AZ28)/(AVERAGE(AW76:AZ76))</f>
        <v>0.19503651669732955</v>
      </c>
      <c r="BA71" s="185">
        <f>+SUM(AX28:BA28)/(AVERAGE(AX76:BA76))</f>
        <v>0.19574879756635646</v>
      </c>
      <c r="BB71" s="167">
        <v>0.17</v>
      </c>
      <c r="BC71" s="167">
        <v>0.17</v>
      </c>
      <c r="BD71" s="167">
        <v>0.16</v>
      </c>
      <c r="BE71" s="173"/>
      <c r="BF71" s="104">
        <f>+BF28/((BF76+161.103)/2)</f>
        <v>0.16458459188674723</v>
      </c>
      <c r="BG71" s="105">
        <v>0.3</v>
      </c>
      <c r="BH71" s="105">
        <f aca="true" t="shared" si="54" ref="BH71:BR71">+BH28/((BH76+BG76)/2)</f>
        <v>0.340453323986447</v>
      </c>
      <c r="BI71" s="105">
        <f t="shared" si="54"/>
        <v>0.34284292585835113</v>
      </c>
      <c r="BJ71" s="105">
        <f t="shared" si="54"/>
        <v>0.26114141279765885</v>
      </c>
      <c r="BK71" s="105">
        <f t="shared" si="54"/>
        <v>0.16623595167978886</v>
      </c>
      <c r="BL71" s="105">
        <f t="shared" si="54"/>
        <v>0.21532595456230452</v>
      </c>
      <c r="BM71" s="105">
        <f t="shared" si="54"/>
        <v>0.179685620197585</v>
      </c>
      <c r="BN71" s="105">
        <f t="shared" si="54"/>
        <v>0.20229328939484723</v>
      </c>
      <c r="BO71" s="104">
        <f t="shared" si="54"/>
        <v>0.12838650494343082</v>
      </c>
      <c r="BP71" s="104">
        <f t="shared" si="54"/>
        <v>0.1490412180671465</v>
      </c>
      <c r="BQ71" s="104">
        <f t="shared" si="54"/>
        <v>0.1639567599585368</v>
      </c>
      <c r="BR71" s="104">
        <f t="shared" si="54"/>
        <v>0.19703125431022595</v>
      </c>
    </row>
    <row r="72" spans="1:70" ht="14.25">
      <c r="A72" s="46" t="s">
        <v>39</v>
      </c>
      <c r="B72" s="106">
        <v>21</v>
      </c>
      <c r="C72" s="107">
        <v>20</v>
      </c>
      <c r="D72" s="106">
        <v>14</v>
      </c>
      <c r="E72" s="108">
        <v>16</v>
      </c>
      <c r="F72" s="106">
        <v>0</v>
      </c>
      <c r="G72" s="107">
        <v>12</v>
      </c>
      <c r="H72" s="106">
        <v>13</v>
      </c>
      <c r="I72" s="108">
        <v>11</v>
      </c>
      <c r="J72" s="106">
        <v>10</v>
      </c>
      <c r="K72" s="107">
        <v>9</v>
      </c>
      <c r="L72" s="106">
        <v>10.5</v>
      </c>
      <c r="M72" s="108">
        <v>10.9</v>
      </c>
      <c r="N72" s="84">
        <v>11.4</v>
      </c>
      <c r="O72" s="107">
        <v>12.5</v>
      </c>
      <c r="P72" s="84">
        <v>11.5</v>
      </c>
      <c r="Q72" s="108">
        <v>10.3</v>
      </c>
      <c r="R72" s="84" t="s">
        <v>0</v>
      </c>
      <c r="S72" s="107" t="s">
        <v>0</v>
      </c>
      <c r="T72" s="84" t="s">
        <v>0</v>
      </c>
      <c r="U72" s="108" t="s">
        <v>0</v>
      </c>
      <c r="V72" s="84" t="s">
        <v>0</v>
      </c>
      <c r="W72" s="107" t="s">
        <v>0</v>
      </c>
      <c r="X72" s="84" t="s">
        <v>0</v>
      </c>
      <c r="Y72" s="108" t="s">
        <v>0</v>
      </c>
      <c r="Z72" s="84" t="s">
        <v>0</v>
      </c>
      <c r="AA72" s="107" t="s">
        <v>0</v>
      </c>
      <c r="AB72" s="84" t="s">
        <v>0</v>
      </c>
      <c r="AC72" s="108" t="s">
        <v>0</v>
      </c>
      <c r="AD72" s="84" t="s">
        <v>0</v>
      </c>
      <c r="AE72" s="107" t="s">
        <v>0</v>
      </c>
      <c r="AF72" s="84" t="s">
        <v>0</v>
      </c>
      <c r="AG72" s="108" t="s">
        <v>0</v>
      </c>
      <c r="AH72" s="84" t="s">
        <v>0</v>
      </c>
      <c r="AI72" s="84" t="s">
        <v>0</v>
      </c>
      <c r="AJ72" s="84" t="s">
        <v>0</v>
      </c>
      <c r="AK72" s="108" t="s">
        <v>0</v>
      </c>
      <c r="AL72" s="84" t="s">
        <v>0</v>
      </c>
      <c r="AM72" s="84" t="s">
        <v>0</v>
      </c>
      <c r="AN72" s="84" t="s">
        <v>0</v>
      </c>
      <c r="AO72" s="108" t="s">
        <v>0</v>
      </c>
      <c r="AP72" s="84" t="s">
        <v>0</v>
      </c>
      <c r="AQ72" s="84" t="s">
        <v>0</v>
      </c>
      <c r="AR72" s="84" t="s">
        <v>0</v>
      </c>
      <c r="AS72" s="108" t="s">
        <v>0</v>
      </c>
      <c r="AT72" s="84" t="s">
        <v>0</v>
      </c>
      <c r="AU72" s="84" t="s">
        <v>0</v>
      </c>
      <c r="AV72" s="84" t="s">
        <v>0</v>
      </c>
      <c r="AW72" s="108" t="s">
        <v>0</v>
      </c>
      <c r="AX72" s="84" t="s">
        <v>0</v>
      </c>
      <c r="AY72" s="84" t="s">
        <v>0</v>
      </c>
      <c r="AZ72" s="84" t="s">
        <v>0</v>
      </c>
      <c r="BA72" s="109" t="s">
        <v>0</v>
      </c>
      <c r="BB72" s="177" t="s">
        <v>0</v>
      </c>
      <c r="BC72" s="177" t="s">
        <v>0</v>
      </c>
      <c r="BD72" s="177" t="s">
        <v>0</v>
      </c>
      <c r="BE72" s="173"/>
      <c r="BF72" s="109"/>
      <c r="BG72" s="110"/>
      <c r="BH72" s="110"/>
      <c r="BI72" s="110"/>
      <c r="BJ72" s="110"/>
      <c r="BK72" s="110"/>
      <c r="BL72" s="110"/>
      <c r="BM72" s="110"/>
      <c r="BN72" s="110"/>
      <c r="BO72" s="109"/>
      <c r="BP72" s="109"/>
      <c r="BQ72" s="109"/>
      <c r="BR72" s="109"/>
    </row>
    <row r="73" spans="1:70" ht="14.25">
      <c r="A73" s="46" t="s">
        <v>35</v>
      </c>
      <c r="B73" s="111" t="s">
        <v>0</v>
      </c>
      <c r="C73" s="46" t="s">
        <v>0</v>
      </c>
      <c r="D73" s="111" t="s">
        <v>0</v>
      </c>
      <c r="E73" s="31" t="s">
        <v>0</v>
      </c>
      <c r="F73" s="111" t="s">
        <v>0</v>
      </c>
      <c r="G73" s="46" t="s">
        <v>0</v>
      </c>
      <c r="H73" s="111" t="s">
        <v>0</v>
      </c>
      <c r="I73" s="31" t="s">
        <v>0</v>
      </c>
      <c r="J73" s="111" t="s">
        <v>0</v>
      </c>
      <c r="K73" s="46" t="s">
        <v>0</v>
      </c>
      <c r="L73" s="111" t="s">
        <v>0</v>
      </c>
      <c r="M73" s="31" t="s">
        <v>0</v>
      </c>
      <c r="N73" s="84" t="s">
        <v>0</v>
      </c>
      <c r="O73" s="46" t="s">
        <v>0</v>
      </c>
      <c r="P73" s="84" t="s">
        <v>0</v>
      </c>
      <c r="Q73" s="31" t="s">
        <v>0</v>
      </c>
      <c r="R73" s="84">
        <v>1.8</v>
      </c>
      <c r="S73" s="46">
        <v>1.5</v>
      </c>
      <c r="T73" s="84">
        <v>1.6</v>
      </c>
      <c r="U73" s="31">
        <v>1.3</v>
      </c>
      <c r="V73" s="46">
        <v>1.4</v>
      </c>
      <c r="W73" s="46">
        <v>1.4</v>
      </c>
      <c r="X73" s="46">
        <v>1.4</v>
      </c>
      <c r="Y73" s="31">
        <v>1.6</v>
      </c>
      <c r="Z73" s="46">
        <v>1.7</v>
      </c>
      <c r="AA73" s="46">
        <v>1.7</v>
      </c>
      <c r="AB73" s="46">
        <v>1.09</v>
      </c>
      <c r="AC73" s="31">
        <v>1.14</v>
      </c>
      <c r="AD73" s="46">
        <v>1.36</v>
      </c>
      <c r="AE73" s="46">
        <v>1.46</v>
      </c>
      <c r="AF73" s="112">
        <v>1.18</v>
      </c>
      <c r="AG73" s="31">
        <v>1.6</v>
      </c>
      <c r="AH73" s="112">
        <v>1.61</v>
      </c>
      <c r="AI73" s="113">
        <v>1.71</v>
      </c>
      <c r="AJ73" s="112">
        <v>1.87</v>
      </c>
      <c r="AK73" s="31">
        <v>1.98</v>
      </c>
      <c r="AL73" s="112">
        <v>2.04</v>
      </c>
      <c r="AM73" s="113">
        <v>1.98</v>
      </c>
      <c r="AN73" s="112">
        <v>2.06</v>
      </c>
      <c r="AO73" s="31">
        <v>2.29</v>
      </c>
      <c r="AP73" s="112">
        <v>2.03</v>
      </c>
      <c r="AQ73" s="113">
        <v>1.97</v>
      </c>
      <c r="AR73" s="112">
        <v>1.97</v>
      </c>
      <c r="AS73" s="31">
        <v>2.07</v>
      </c>
      <c r="AT73" s="112">
        <v>1.88</v>
      </c>
      <c r="AU73" s="113">
        <v>1.69</v>
      </c>
      <c r="AV73" s="16"/>
      <c r="AW73" s="31"/>
      <c r="AX73" s="113"/>
      <c r="AY73" s="164"/>
      <c r="AZ73" s="164"/>
      <c r="BA73" s="186"/>
      <c r="BB73" s="164"/>
      <c r="BC73" s="164"/>
      <c r="BD73" s="164"/>
      <c r="BE73" s="173"/>
      <c r="BF73" s="114"/>
      <c r="BG73" s="115"/>
      <c r="BH73" s="116"/>
      <c r="BI73" s="115"/>
      <c r="BJ73" s="116"/>
      <c r="BK73" s="115"/>
      <c r="BL73" s="116"/>
      <c r="BM73" s="115"/>
      <c r="BN73" s="116"/>
      <c r="BO73" s="117"/>
      <c r="BP73" s="114"/>
      <c r="BQ73" s="117"/>
      <c r="BR73" s="117"/>
    </row>
    <row r="74" spans="1:70" ht="14.25">
      <c r="A74" s="12" t="s">
        <v>123</v>
      </c>
      <c r="B74" s="111"/>
      <c r="C74" s="12"/>
      <c r="D74" s="111"/>
      <c r="E74" s="13"/>
      <c r="F74" s="111"/>
      <c r="G74" s="12"/>
      <c r="H74" s="111"/>
      <c r="I74" s="13"/>
      <c r="J74" s="111"/>
      <c r="K74" s="12"/>
      <c r="L74" s="111"/>
      <c r="M74" s="13"/>
      <c r="N74" s="84"/>
      <c r="O74" s="12"/>
      <c r="P74" s="84"/>
      <c r="Q74" s="13"/>
      <c r="R74" s="84"/>
      <c r="S74" s="12"/>
      <c r="T74" s="84"/>
      <c r="U74" s="13"/>
      <c r="V74" s="12"/>
      <c r="W74" s="12"/>
      <c r="X74" s="12"/>
      <c r="Y74" s="13"/>
      <c r="Z74" s="12"/>
      <c r="AA74" s="12"/>
      <c r="AB74" s="12"/>
      <c r="AC74" s="13"/>
      <c r="AD74" s="12"/>
      <c r="AE74" s="12"/>
      <c r="AF74" s="112"/>
      <c r="AG74" s="13"/>
      <c r="AH74" s="112"/>
      <c r="AI74" s="113"/>
      <c r="AJ74" s="112"/>
      <c r="AK74" s="13"/>
      <c r="AL74" s="112"/>
      <c r="AM74" s="113"/>
      <c r="AN74" s="112"/>
      <c r="AO74" s="13"/>
      <c r="AP74" s="112"/>
      <c r="AQ74" s="113"/>
      <c r="AR74" s="112"/>
      <c r="AS74" s="13"/>
      <c r="AT74" s="112"/>
      <c r="AU74" s="113"/>
      <c r="AV74" s="113"/>
      <c r="AW74" s="119">
        <v>0.162</v>
      </c>
      <c r="AX74" s="118">
        <v>0.151</v>
      </c>
      <c r="AY74" s="118">
        <v>0.148</v>
      </c>
      <c r="AZ74" s="118">
        <v>0.165</v>
      </c>
      <c r="BA74" s="119">
        <v>0.154</v>
      </c>
      <c r="BB74" s="118">
        <v>0.152</v>
      </c>
      <c r="BC74" s="118">
        <v>0.162</v>
      </c>
      <c r="BD74" s="118">
        <v>0.167</v>
      </c>
      <c r="BE74" s="200"/>
      <c r="BF74" s="114"/>
      <c r="BG74" s="115"/>
      <c r="BH74" s="116"/>
      <c r="BI74" s="115"/>
      <c r="BJ74" s="116"/>
      <c r="BK74" s="115"/>
      <c r="BL74" s="116"/>
      <c r="BM74" s="115"/>
      <c r="BN74" s="116"/>
      <c r="BO74" s="117"/>
      <c r="BP74" s="114"/>
      <c r="BQ74" s="117"/>
      <c r="BR74" s="117"/>
    </row>
    <row r="75" spans="1:70" ht="14.25">
      <c r="A75" s="46" t="s">
        <v>24</v>
      </c>
      <c r="B75" s="118">
        <f aca="true" t="shared" si="55" ref="B75:AG75">-B26/B24</f>
        <v>0.5454545454545465</v>
      </c>
      <c r="C75" s="118">
        <f t="shared" si="55"/>
        <v>0.5000000000000006</v>
      </c>
      <c r="D75" s="118">
        <f t="shared" si="55"/>
        <v>0.30177514792899396</v>
      </c>
      <c r="E75" s="119">
        <f t="shared" si="55"/>
        <v>0.2193119624706806</v>
      </c>
      <c r="F75" s="118">
        <f t="shared" si="55"/>
        <v>0.27</v>
      </c>
      <c r="G75" s="118">
        <f t="shared" si="55"/>
        <v>0.2794117647058823</v>
      </c>
      <c r="H75" s="118">
        <f t="shared" si="55"/>
        <v>0.44036697247706424</v>
      </c>
      <c r="I75" s="119">
        <f t="shared" si="55"/>
        <v>-0.02706429045600786</v>
      </c>
      <c r="J75" s="118">
        <f t="shared" si="55"/>
        <v>0.25655976676384834</v>
      </c>
      <c r="K75" s="118">
        <f t="shared" si="55"/>
        <v>0.2614942528735631</v>
      </c>
      <c r="L75" s="118">
        <f t="shared" si="55"/>
        <v>0.2644067796610169</v>
      </c>
      <c r="M75" s="119">
        <f t="shared" si="55"/>
        <v>0.29027015764983677</v>
      </c>
      <c r="N75" s="118">
        <f t="shared" si="55"/>
        <v>0.28540772532188835</v>
      </c>
      <c r="O75" s="118">
        <f t="shared" si="55"/>
        <v>0.28321678321678323</v>
      </c>
      <c r="P75" s="118">
        <f t="shared" si="55"/>
        <v>0.2946954813359529</v>
      </c>
      <c r="Q75" s="119">
        <f t="shared" si="55"/>
        <v>0.31350482315112543</v>
      </c>
      <c r="R75" s="118">
        <f t="shared" si="55"/>
        <v>0.2893660531697342</v>
      </c>
      <c r="S75" s="118">
        <f t="shared" si="55"/>
        <v>0.2962962962962963</v>
      </c>
      <c r="T75" s="118">
        <f t="shared" si="55"/>
        <v>0.30456226880394577</v>
      </c>
      <c r="U75" s="119">
        <f t="shared" si="55"/>
        <v>0.28837209302325545</v>
      </c>
      <c r="V75" s="118">
        <f t="shared" si="55"/>
        <v>0.2573099415204676</v>
      </c>
      <c r="W75" s="118">
        <f t="shared" si="55"/>
        <v>0.2486772486772486</v>
      </c>
      <c r="X75" s="118">
        <f t="shared" si="55"/>
        <v>0.22982456140350876</v>
      </c>
      <c r="Y75" s="119">
        <f t="shared" si="55"/>
        <v>0.2335164835164835</v>
      </c>
      <c r="Z75" s="118">
        <f t="shared" si="55"/>
        <v>0.22153846153846135</v>
      </c>
      <c r="AA75" s="118">
        <f t="shared" si="55"/>
        <v>0.23999999999999988</v>
      </c>
      <c r="AB75" s="118">
        <f t="shared" si="55"/>
        <v>0.18058870326173426</v>
      </c>
      <c r="AC75" s="119">
        <f t="shared" si="55"/>
        <v>0.1502890173410406</v>
      </c>
      <c r="AD75" s="118">
        <f t="shared" si="55"/>
        <v>0.25176803394625163</v>
      </c>
      <c r="AE75" s="118">
        <f t="shared" si="55"/>
        <v>0.14906832298136657</v>
      </c>
      <c r="AF75" s="118">
        <f t="shared" si="55"/>
        <v>0.19052527595241173</v>
      </c>
      <c r="AG75" s="119">
        <f t="shared" si="55"/>
        <v>0.2328780583669058</v>
      </c>
      <c r="AH75" s="118">
        <f aca="true" t="shared" si="56" ref="AH75:AZ75">-AH26/AH24</f>
        <v>0.20702849662672432</v>
      </c>
      <c r="AI75" s="118">
        <f t="shared" si="56"/>
        <v>0.16491754122938526</v>
      </c>
      <c r="AJ75" s="118">
        <f t="shared" si="56"/>
        <v>0.2316831683168318</v>
      </c>
      <c r="AK75" s="119">
        <f t="shared" si="56"/>
        <v>0.31248963736706215</v>
      </c>
      <c r="AL75" s="118">
        <f t="shared" si="56"/>
        <v>0.21653160453808742</v>
      </c>
      <c r="AM75" s="118">
        <f t="shared" si="56"/>
        <v>0.219157377668619</v>
      </c>
      <c r="AN75" s="118">
        <f t="shared" si="56"/>
        <v>0.33232628398791547</v>
      </c>
      <c r="AO75" s="119">
        <f t="shared" si="56"/>
        <v>-0.08829568788501034</v>
      </c>
      <c r="AP75" s="118">
        <f t="shared" si="56"/>
        <v>0.18865248226950357</v>
      </c>
      <c r="AQ75" s="118">
        <f t="shared" si="56"/>
        <v>0.19089574155653435</v>
      </c>
      <c r="AR75" s="118">
        <f t="shared" si="56"/>
        <v>0.1948682385575589</v>
      </c>
      <c r="AS75" s="119">
        <f t="shared" si="56"/>
        <v>0.23741007194244604</v>
      </c>
      <c r="AT75" s="118">
        <f t="shared" si="56"/>
        <v>0.18029350104821806</v>
      </c>
      <c r="AU75" s="118">
        <f t="shared" si="56"/>
        <v>0.1768033946251769</v>
      </c>
      <c r="AV75" s="118">
        <f t="shared" si="56"/>
        <v>0.20053120849933595</v>
      </c>
      <c r="AW75" s="119">
        <f t="shared" si="56"/>
        <v>0.16196447230929997</v>
      </c>
      <c r="AX75" s="118">
        <f t="shared" si="56"/>
        <v>0.20343286539322383</v>
      </c>
      <c r="AY75" s="118">
        <f t="shared" si="56"/>
        <v>0.15712747780224992</v>
      </c>
      <c r="AZ75" s="118">
        <f t="shared" si="56"/>
        <v>0.22618476028971587</v>
      </c>
      <c r="BA75" s="119">
        <f>-BA26/BA24</f>
        <v>0.2272799533676011</v>
      </c>
      <c r="BB75" s="118">
        <f>-BB26/BB24</f>
        <v>0.19191941852117728</v>
      </c>
      <c r="BC75" s="118">
        <f>-BC26/BC24</f>
        <v>0.2116469748266886</v>
      </c>
      <c r="BD75" s="118">
        <f>-BD26/BD24</f>
        <v>0.17615692249095413</v>
      </c>
      <c r="BE75" s="173"/>
      <c r="BF75" s="119">
        <f aca="true" t="shared" si="57" ref="BF75:BQ75">-BF26/BF24</f>
        <v>0.29915546279668015</v>
      </c>
      <c r="BG75" s="120">
        <f t="shared" si="57"/>
        <v>0.23264573813229197</v>
      </c>
      <c r="BH75" s="120">
        <f t="shared" si="57"/>
        <v>0.2718608660886079</v>
      </c>
      <c r="BI75" s="120">
        <f t="shared" si="57"/>
        <v>0.2923656282095174</v>
      </c>
      <c r="BJ75" s="120">
        <f t="shared" si="57"/>
        <v>0.295658414065303</v>
      </c>
      <c r="BK75" s="120">
        <f t="shared" si="57"/>
        <v>0.24219178082191736</v>
      </c>
      <c r="BL75" s="120">
        <f t="shared" si="57"/>
        <v>0.19580696202531658</v>
      </c>
      <c r="BM75" s="120">
        <f t="shared" si="57"/>
        <v>0.21347437853878304</v>
      </c>
      <c r="BN75" s="120">
        <f t="shared" si="57"/>
        <v>0.23145956158521316</v>
      </c>
      <c r="BO75" s="119">
        <f t="shared" si="57"/>
        <v>0.1686906019007392</v>
      </c>
      <c r="BP75" s="119">
        <f t="shared" si="57"/>
        <v>0.20452227133628026</v>
      </c>
      <c r="BQ75" s="119">
        <f t="shared" si="57"/>
        <v>0.17887867101750232</v>
      </c>
      <c r="BR75" s="119">
        <f>-BR26/BR24</f>
        <v>0.20396536159684375</v>
      </c>
    </row>
    <row r="76" spans="1:70" ht="14.25">
      <c r="A76" s="46" t="s">
        <v>25</v>
      </c>
      <c r="B76" s="47">
        <v>162.1</v>
      </c>
      <c r="C76" s="40">
        <v>164.3</v>
      </c>
      <c r="D76" s="47">
        <v>175.6</v>
      </c>
      <c r="E76" s="22">
        <v>189.829</v>
      </c>
      <c r="F76" s="47">
        <v>224.7</v>
      </c>
      <c r="G76" s="40">
        <v>241</v>
      </c>
      <c r="H76" s="48">
        <v>247</v>
      </c>
      <c r="I76" s="22">
        <v>341.5</v>
      </c>
      <c r="J76" s="48">
        <v>367.4</v>
      </c>
      <c r="K76" s="40">
        <v>404.9</v>
      </c>
      <c r="L76" s="48">
        <v>465</v>
      </c>
      <c r="M76" s="22">
        <v>514.4</v>
      </c>
      <c r="N76" s="50">
        <v>581.7</v>
      </c>
      <c r="O76" s="40">
        <v>624.1</v>
      </c>
      <c r="P76" s="50">
        <v>653.8</v>
      </c>
      <c r="Q76" s="22">
        <v>691.4</v>
      </c>
      <c r="R76" s="50">
        <v>772</v>
      </c>
      <c r="S76" s="40">
        <v>747.3</v>
      </c>
      <c r="T76" s="50">
        <v>810</v>
      </c>
      <c r="U76" s="22">
        <v>812</v>
      </c>
      <c r="V76" s="40">
        <v>845.5</v>
      </c>
      <c r="W76" s="40">
        <v>793.8</v>
      </c>
      <c r="X76" s="40">
        <v>837.7</v>
      </c>
      <c r="Y76" s="22">
        <v>851.9</v>
      </c>
      <c r="Z76" s="40">
        <v>895.6</v>
      </c>
      <c r="AA76" s="40">
        <v>857.5</v>
      </c>
      <c r="AB76" s="40">
        <v>955.2</v>
      </c>
      <c r="AC76" s="22">
        <v>1036.4</v>
      </c>
      <c r="AD76" s="40">
        <v>1062</v>
      </c>
      <c r="AE76" s="40">
        <v>1005</v>
      </c>
      <c r="AF76" s="40">
        <v>1160</v>
      </c>
      <c r="AG76" s="22">
        <v>1241.1</v>
      </c>
      <c r="AH76" s="40">
        <v>1313.4</v>
      </c>
      <c r="AI76" s="40">
        <v>1300</v>
      </c>
      <c r="AJ76" s="40">
        <v>1391.1</v>
      </c>
      <c r="AK76" s="22">
        <v>1429.3</v>
      </c>
      <c r="AL76" s="40">
        <v>1510.2</v>
      </c>
      <c r="AM76" s="40">
        <v>1435.6</v>
      </c>
      <c r="AN76" s="40">
        <v>1460.5</v>
      </c>
      <c r="AO76" s="22">
        <v>1514</v>
      </c>
      <c r="AP76" s="40">
        <v>1561</v>
      </c>
      <c r="AQ76" s="40">
        <v>1498.2</v>
      </c>
      <c r="AR76" s="40">
        <v>1555.916</v>
      </c>
      <c r="AS76" s="22">
        <v>1625.4</v>
      </c>
      <c r="AT76" s="40">
        <v>1710.4</v>
      </c>
      <c r="AU76" s="40">
        <v>1617.5</v>
      </c>
      <c r="AV76" s="40">
        <v>1680</v>
      </c>
      <c r="AW76" s="22">
        <v>1751.1</v>
      </c>
      <c r="AX76" s="40">
        <v>1857.9</v>
      </c>
      <c r="AY76" s="20">
        <v>1745.7</v>
      </c>
      <c r="AZ76" s="20">
        <v>1820.1</v>
      </c>
      <c r="BA76" s="33">
        <v>1874</v>
      </c>
      <c r="BB76" s="20">
        <v>1958.1</v>
      </c>
      <c r="BC76" s="20">
        <v>1822.4</v>
      </c>
      <c r="BD76" s="20">
        <v>1891.3</v>
      </c>
      <c r="BE76" s="173"/>
      <c r="BF76" s="42">
        <f>+E76</f>
        <v>189.829</v>
      </c>
      <c r="BG76" s="43">
        <f>+I76</f>
        <v>341.5</v>
      </c>
      <c r="BH76" s="44">
        <f>+M76</f>
        <v>514.4</v>
      </c>
      <c r="BI76" s="43">
        <f>+Q76</f>
        <v>691.4</v>
      </c>
      <c r="BJ76" s="44">
        <f>+U76</f>
        <v>812</v>
      </c>
      <c r="BK76" s="43">
        <f>+Y76</f>
        <v>851.9</v>
      </c>
      <c r="BL76" s="44">
        <f>+AC76</f>
        <v>1036.4</v>
      </c>
      <c r="BM76" s="43">
        <f>+AG76</f>
        <v>1241.1</v>
      </c>
      <c r="BN76" s="44">
        <f>+AK76</f>
        <v>1429.3</v>
      </c>
      <c r="BO76" s="45">
        <f>+AO76</f>
        <v>1514</v>
      </c>
      <c r="BP76" s="42">
        <f>+AS76</f>
        <v>1625.4</v>
      </c>
      <c r="BQ76" s="45">
        <f>+AW76</f>
        <v>1751.1</v>
      </c>
      <c r="BR76" s="45">
        <f>+BA76</f>
        <v>1874</v>
      </c>
    </row>
    <row r="77" spans="1:70" ht="14.25">
      <c r="A77" s="46"/>
      <c r="B77" s="84"/>
      <c r="C77" s="46"/>
      <c r="D77" s="84"/>
      <c r="E77" s="31"/>
      <c r="F77" s="84"/>
      <c r="G77" s="46"/>
      <c r="H77" s="84"/>
      <c r="I77" s="31"/>
      <c r="J77" s="84"/>
      <c r="K77" s="46"/>
      <c r="L77" s="84"/>
      <c r="M77" s="31"/>
      <c r="N77" s="84"/>
      <c r="O77" s="46"/>
      <c r="P77" s="84"/>
      <c r="Q77" s="31"/>
      <c r="R77" s="84"/>
      <c r="S77" s="46"/>
      <c r="T77" s="84"/>
      <c r="U77" s="31"/>
      <c r="V77" s="46"/>
      <c r="W77" s="46"/>
      <c r="X77" s="46"/>
      <c r="Y77" s="31"/>
      <c r="Z77" s="46"/>
      <c r="AA77" s="46"/>
      <c r="AB77" s="46"/>
      <c r="AC77" s="31"/>
      <c r="AD77" s="46"/>
      <c r="AE77" s="46"/>
      <c r="AF77" s="46"/>
      <c r="AG77" s="31"/>
      <c r="AH77" s="46"/>
      <c r="AI77" s="46"/>
      <c r="AJ77" s="46"/>
      <c r="AK77" s="31"/>
      <c r="AL77" s="46"/>
      <c r="AM77" s="46"/>
      <c r="AN77" s="46"/>
      <c r="AO77" s="31"/>
      <c r="AP77" s="46"/>
      <c r="AQ77" s="11"/>
      <c r="AR77" s="46"/>
      <c r="AS77" s="31"/>
      <c r="AT77" s="46"/>
      <c r="AU77" s="11"/>
      <c r="AV77" s="46"/>
      <c r="AW77" s="31"/>
      <c r="AX77" s="11"/>
      <c r="AY77" s="39"/>
      <c r="AZ77" s="39"/>
      <c r="BA77" s="180"/>
      <c r="BB77" s="39"/>
      <c r="BC77" s="39"/>
      <c r="BD77" s="39"/>
      <c r="BE77" s="173"/>
      <c r="BF77" s="31"/>
      <c r="BG77" s="15"/>
      <c r="BH77" s="32"/>
      <c r="BI77" s="15"/>
      <c r="BJ77" s="32"/>
      <c r="BK77" s="15"/>
      <c r="BL77" s="32"/>
      <c r="BM77" s="15"/>
      <c r="BN77" s="32"/>
      <c r="BO77" s="13"/>
      <c r="BP77" s="31"/>
      <c r="BQ77" s="13"/>
      <c r="BR77" s="13"/>
    </row>
    <row r="78" spans="1:70" ht="14.25">
      <c r="A78" s="16" t="s">
        <v>26</v>
      </c>
      <c r="B78" s="84"/>
      <c r="C78" s="16"/>
      <c r="D78" s="84"/>
      <c r="E78" s="17"/>
      <c r="F78" s="84"/>
      <c r="G78" s="16"/>
      <c r="H78" s="84"/>
      <c r="I78" s="17"/>
      <c r="J78" s="84"/>
      <c r="K78" s="16"/>
      <c r="L78" s="84"/>
      <c r="M78" s="17"/>
      <c r="N78" s="84"/>
      <c r="O78" s="16"/>
      <c r="P78" s="84"/>
      <c r="Q78" s="17"/>
      <c r="R78" s="84"/>
      <c r="S78" s="16"/>
      <c r="T78" s="84"/>
      <c r="U78" s="17"/>
      <c r="V78" s="16"/>
      <c r="W78" s="16"/>
      <c r="X78" s="16"/>
      <c r="Y78" s="17"/>
      <c r="Z78" s="16"/>
      <c r="AA78" s="16"/>
      <c r="AB78" s="16"/>
      <c r="AC78" s="17"/>
      <c r="AD78" s="16"/>
      <c r="AE78" s="16"/>
      <c r="AF78" s="16"/>
      <c r="AG78" s="17"/>
      <c r="AH78" s="16"/>
      <c r="AI78" s="16"/>
      <c r="AJ78" s="16"/>
      <c r="AK78" s="17"/>
      <c r="AL78" s="16"/>
      <c r="AM78" s="16"/>
      <c r="AN78" s="16"/>
      <c r="AO78" s="17"/>
      <c r="AP78" s="16"/>
      <c r="AQ78" s="11"/>
      <c r="AR78" s="16"/>
      <c r="AS78" s="17"/>
      <c r="AT78" s="16"/>
      <c r="AU78" s="11"/>
      <c r="AV78" s="16"/>
      <c r="AW78" s="17"/>
      <c r="AX78" s="11"/>
      <c r="AY78" s="39"/>
      <c r="AZ78" s="39"/>
      <c r="BA78" s="180"/>
      <c r="BB78" s="39"/>
      <c r="BC78" s="39"/>
      <c r="BD78" s="39"/>
      <c r="BE78" s="173"/>
      <c r="BF78" s="121"/>
      <c r="BG78" s="122"/>
      <c r="BH78" s="123"/>
      <c r="BI78" s="122"/>
      <c r="BJ78" s="123"/>
      <c r="BK78" s="122"/>
      <c r="BL78" s="123"/>
      <c r="BM78" s="122"/>
      <c r="BN78" s="123"/>
      <c r="BO78" s="124"/>
      <c r="BP78" s="121"/>
      <c r="BQ78" s="124"/>
      <c r="BR78" s="124"/>
    </row>
    <row r="79" spans="1:70" ht="14.25">
      <c r="A79" s="46" t="s">
        <v>34</v>
      </c>
      <c r="B79" s="125">
        <v>1.7</v>
      </c>
      <c r="C79" s="126">
        <v>1.75</v>
      </c>
      <c r="D79" s="125">
        <v>3.6</v>
      </c>
      <c r="E79" s="127">
        <v>3.85</v>
      </c>
      <c r="F79" s="125">
        <v>7.7</v>
      </c>
      <c r="G79" s="126">
        <v>6.4</v>
      </c>
      <c r="H79" s="125">
        <v>10.6</v>
      </c>
      <c r="I79" s="127">
        <v>7.75</v>
      </c>
      <c r="J79" s="128">
        <v>8.85</v>
      </c>
      <c r="K79" s="126">
        <v>8.4</v>
      </c>
      <c r="L79" s="129">
        <v>10.6</v>
      </c>
      <c r="M79" s="127">
        <v>21.1</v>
      </c>
      <c r="N79" s="129">
        <v>23.5</v>
      </c>
      <c r="O79" s="126">
        <v>24.9</v>
      </c>
      <c r="P79" s="129">
        <v>23.8</v>
      </c>
      <c r="Q79" s="127">
        <v>23.9</v>
      </c>
      <c r="R79" s="129">
        <v>23.8</v>
      </c>
      <c r="S79" s="126">
        <v>22.4</v>
      </c>
      <c r="T79" s="128">
        <v>19.5</v>
      </c>
      <c r="U79" s="127">
        <v>19.2</v>
      </c>
      <c r="V79" s="126">
        <v>17.7</v>
      </c>
      <c r="W79" s="126">
        <v>13.9</v>
      </c>
      <c r="X79" s="126">
        <v>10.95</v>
      </c>
      <c r="Y79" s="127">
        <v>8.6</v>
      </c>
      <c r="Z79" s="126">
        <v>11.2</v>
      </c>
      <c r="AA79" s="126">
        <v>15.3</v>
      </c>
      <c r="AB79" s="126">
        <v>23.2</v>
      </c>
      <c r="AC79" s="127">
        <v>23.6</v>
      </c>
      <c r="AD79" s="126">
        <v>24.1</v>
      </c>
      <c r="AE79" s="126">
        <v>27.6</v>
      </c>
      <c r="AF79" s="126">
        <v>27.8</v>
      </c>
      <c r="AG79" s="127">
        <v>23.6</v>
      </c>
      <c r="AH79" s="126">
        <v>19.6</v>
      </c>
      <c r="AI79" s="126">
        <v>21.1</v>
      </c>
      <c r="AJ79" s="126">
        <v>15.3</v>
      </c>
      <c r="AK79" s="127">
        <v>15.6</v>
      </c>
      <c r="AL79" s="126">
        <v>23.5</v>
      </c>
      <c r="AM79" s="126">
        <v>20</v>
      </c>
      <c r="AN79" s="126">
        <v>18.8</v>
      </c>
      <c r="AO79" s="127">
        <v>16.8</v>
      </c>
      <c r="AP79" s="126">
        <v>20.2</v>
      </c>
      <c r="AQ79" s="130">
        <v>17.2</v>
      </c>
      <c r="AR79" s="126">
        <v>24.2</v>
      </c>
      <c r="AS79" s="127">
        <v>26</v>
      </c>
      <c r="AT79" s="126">
        <v>27.5</v>
      </c>
      <c r="AU79" s="130">
        <v>32</v>
      </c>
      <c r="AV79" s="126">
        <v>27.5</v>
      </c>
      <c r="AW79" s="127">
        <v>28.2</v>
      </c>
      <c r="AX79" s="130">
        <v>33</v>
      </c>
      <c r="AY79" s="130">
        <v>33.2</v>
      </c>
      <c r="AZ79" s="130">
        <v>31.3</v>
      </c>
      <c r="BA79" s="187">
        <v>41</v>
      </c>
      <c r="BB79" s="130">
        <v>34.7</v>
      </c>
      <c r="BC79" s="130">
        <v>26</v>
      </c>
      <c r="BD79" s="130">
        <v>28.2</v>
      </c>
      <c r="BE79" s="173"/>
      <c r="BF79" s="131">
        <f>+E79</f>
        <v>3.85</v>
      </c>
      <c r="BG79" s="132">
        <f>+I79</f>
        <v>7.75</v>
      </c>
      <c r="BH79" s="133">
        <f>+M79</f>
        <v>21.1</v>
      </c>
      <c r="BI79" s="132">
        <f>+Q79</f>
        <v>23.9</v>
      </c>
      <c r="BJ79" s="133">
        <f>+U79</f>
        <v>19.2</v>
      </c>
      <c r="BK79" s="132">
        <f>+Y79</f>
        <v>8.6</v>
      </c>
      <c r="BL79" s="133">
        <f>+AC79</f>
        <v>23.6</v>
      </c>
      <c r="BM79" s="132">
        <f>+AG79</f>
        <v>23.6</v>
      </c>
      <c r="BN79" s="133">
        <f>+AK79</f>
        <v>15.6</v>
      </c>
      <c r="BO79" s="134">
        <f>+AO79</f>
        <v>16.8</v>
      </c>
      <c r="BP79" s="131">
        <f>+AS79</f>
        <v>26</v>
      </c>
      <c r="BQ79" s="134">
        <f>+AW79</f>
        <v>28.2</v>
      </c>
      <c r="BR79" s="134">
        <f>+BA79</f>
        <v>41</v>
      </c>
    </row>
    <row r="80" spans="1:70" ht="14.25">
      <c r="A80" s="46" t="s">
        <v>29</v>
      </c>
      <c r="B80" s="40">
        <f aca="true" t="shared" si="58" ref="B80:AX80">+B79*B84/1000</f>
        <v>264767.0236</v>
      </c>
      <c r="C80" s="40">
        <f t="shared" si="58"/>
        <v>272554.289</v>
      </c>
      <c r="D80" s="40">
        <f t="shared" si="58"/>
        <v>560683.1088</v>
      </c>
      <c r="E80" s="22">
        <f t="shared" si="58"/>
        <v>599619.4358000001</v>
      </c>
      <c r="F80" s="40">
        <f t="shared" si="58"/>
        <v>1199238.8716000002</v>
      </c>
      <c r="G80" s="40">
        <f t="shared" si="58"/>
        <v>996769.9712</v>
      </c>
      <c r="H80" s="40">
        <f t="shared" si="58"/>
        <v>1650900.2648</v>
      </c>
      <c r="I80" s="22">
        <f t="shared" si="58"/>
        <v>1278896.3045</v>
      </c>
      <c r="J80" s="40">
        <f t="shared" si="58"/>
        <v>1460417.0703</v>
      </c>
      <c r="K80" s="40">
        <f t="shared" si="58"/>
        <v>1386158.5752</v>
      </c>
      <c r="L80" s="40">
        <f t="shared" si="58"/>
        <v>1749200.1068</v>
      </c>
      <c r="M80" s="22">
        <f t="shared" si="58"/>
        <v>3481898.3258</v>
      </c>
      <c r="N80" s="40">
        <f t="shared" si="58"/>
        <v>3877943.633</v>
      </c>
      <c r="O80" s="40">
        <f t="shared" si="58"/>
        <v>4108970.0621999996</v>
      </c>
      <c r="P80" s="40">
        <f t="shared" si="58"/>
        <v>3927449.2964</v>
      </c>
      <c r="Q80" s="22">
        <f t="shared" si="58"/>
        <v>3943951.1842</v>
      </c>
      <c r="R80" s="40">
        <f t="shared" si="58"/>
        <v>3927449.2964</v>
      </c>
      <c r="S80" s="40">
        <f t="shared" si="58"/>
        <v>3696422.8671999997</v>
      </c>
      <c r="T80" s="40">
        <f t="shared" si="58"/>
        <v>3217868.121</v>
      </c>
      <c r="U80" s="22">
        <f t="shared" si="58"/>
        <v>3168362.4576</v>
      </c>
      <c r="V80" s="40">
        <f t="shared" si="58"/>
        <v>2920834.1406</v>
      </c>
      <c r="W80" s="40">
        <f t="shared" si="58"/>
        <v>2293762.4042</v>
      </c>
      <c r="X80" s="40">
        <f t="shared" si="58"/>
        <v>1806956.7141</v>
      </c>
      <c r="Y80" s="22">
        <f t="shared" si="58"/>
        <v>1413389.5664</v>
      </c>
      <c r="Z80" s="40">
        <f t="shared" si="58"/>
        <v>1840659.7888</v>
      </c>
      <c r="AA80" s="40">
        <f t="shared" si="58"/>
        <v>2514518.6472000005</v>
      </c>
      <c r="AB80" s="40">
        <f t="shared" si="58"/>
        <v>3840280.34</v>
      </c>
      <c r="AC80" s="22">
        <f t="shared" si="58"/>
        <v>3939719.926</v>
      </c>
      <c r="AD80" s="40">
        <f t="shared" si="58"/>
        <v>4041533.3198</v>
      </c>
      <c r="AE80" s="40">
        <f t="shared" si="58"/>
        <v>4632048.135600001</v>
      </c>
      <c r="AF80" s="40">
        <f t="shared" si="58"/>
        <v>4666028.6168</v>
      </c>
      <c r="AG80" s="22">
        <f t="shared" si="58"/>
        <v>4130658.1096000005</v>
      </c>
      <c r="AH80" s="40">
        <f t="shared" si="58"/>
        <v>3430546.5656000003</v>
      </c>
      <c r="AI80" s="40">
        <f t="shared" si="58"/>
        <v>3693088.3946</v>
      </c>
      <c r="AJ80" s="40">
        <f t="shared" si="58"/>
        <v>2677926.6558000003</v>
      </c>
      <c r="AK80" s="22">
        <f t="shared" si="58"/>
        <v>2730435.0216</v>
      </c>
      <c r="AL80" s="40">
        <f t="shared" si="58"/>
        <v>4113155.321</v>
      </c>
      <c r="AM80" s="40">
        <f t="shared" si="58"/>
        <v>3500557.72</v>
      </c>
      <c r="AN80" s="40">
        <f t="shared" si="58"/>
        <v>3290524.2568</v>
      </c>
      <c r="AO80" s="22">
        <f t="shared" si="58"/>
        <v>2940468.4848</v>
      </c>
      <c r="AP80" s="40">
        <f t="shared" si="58"/>
        <v>3535563.2972</v>
      </c>
      <c r="AQ80" s="40">
        <f t="shared" si="58"/>
        <v>3010479.6391999996</v>
      </c>
      <c r="AR80" s="40">
        <f t="shared" si="58"/>
        <v>4235674.8412</v>
      </c>
      <c r="AS80" s="22">
        <f t="shared" si="58"/>
        <v>4550725.036</v>
      </c>
      <c r="AT80" s="40">
        <f t="shared" si="58"/>
        <v>4813266.865</v>
      </c>
      <c r="AU80" s="40">
        <f t="shared" si="58"/>
        <v>5600892.352</v>
      </c>
      <c r="AV80" s="40">
        <f t="shared" si="58"/>
        <v>4813266.865</v>
      </c>
      <c r="AW80" s="22">
        <f t="shared" si="58"/>
        <v>4935786.385199999</v>
      </c>
      <c r="AX80" s="40">
        <f t="shared" si="58"/>
        <v>5775920.238</v>
      </c>
      <c r="AY80" s="20">
        <f aca="true" t="shared" si="59" ref="AY80:BD80">+AY79*AY84/1000</f>
        <v>5810925.815200001</v>
      </c>
      <c r="AZ80" s="20">
        <f t="shared" si="59"/>
        <v>5478372.8318</v>
      </c>
      <c r="BA80" s="33">
        <f t="shared" si="59"/>
        <v>7151172.03</v>
      </c>
      <c r="BB80" s="20">
        <f t="shared" si="59"/>
        <v>6051137.3961000005</v>
      </c>
      <c r="BC80" s="20">
        <f t="shared" si="59"/>
        <v>4533993.438</v>
      </c>
      <c r="BD80" s="20">
        <f t="shared" si="59"/>
        <v>4917639.036599999</v>
      </c>
      <c r="BE80" s="173"/>
      <c r="BF80" s="22">
        <f aca="true" t="shared" si="60" ref="BF80:BQ80">+BF79*BF84/1000</f>
        <v>599619.4358000001</v>
      </c>
      <c r="BG80" s="135">
        <f t="shared" si="60"/>
        <v>1278896.3045</v>
      </c>
      <c r="BH80" s="135">
        <f t="shared" si="60"/>
        <v>3481898.3258</v>
      </c>
      <c r="BI80" s="135">
        <f t="shared" si="60"/>
        <v>3943951.1842</v>
      </c>
      <c r="BJ80" s="135">
        <f t="shared" si="60"/>
        <v>3168362.4576</v>
      </c>
      <c r="BK80" s="135">
        <f t="shared" si="60"/>
        <v>1413389.5664</v>
      </c>
      <c r="BL80" s="135">
        <f t="shared" si="60"/>
        <v>3939719.926</v>
      </c>
      <c r="BM80" s="135">
        <f t="shared" si="60"/>
        <v>4130658.1096000005</v>
      </c>
      <c r="BN80" s="135">
        <f t="shared" si="60"/>
        <v>2730435.0216</v>
      </c>
      <c r="BO80" s="22">
        <f t="shared" si="60"/>
        <v>2940468.4848</v>
      </c>
      <c r="BP80" s="22">
        <f t="shared" si="60"/>
        <v>4550725.036</v>
      </c>
      <c r="BQ80" s="22">
        <f t="shared" si="60"/>
        <v>4935786.385199999</v>
      </c>
      <c r="BR80" s="22">
        <f>+BR79*BR84/1000</f>
        <v>7151172.03</v>
      </c>
    </row>
    <row r="81" spans="1:70" ht="14.25">
      <c r="A81" s="46" t="s">
        <v>32</v>
      </c>
      <c r="B81" s="129">
        <f aca="true" t="shared" si="61" ref="B81:S81">+B28*1000000/B85</f>
        <v>0.006420739172444256</v>
      </c>
      <c r="C81" s="129">
        <f t="shared" si="61"/>
        <v>0.013483552262132967</v>
      </c>
      <c r="D81" s="129">
        <f t="shared" si="61"/>
        <v>0.07576472223484258</v>
      </c>
      <c r="E81" s="168">
        <f t="shared" si="61"/>
        <v>0.08975551289159844</v>
      </c>
      <c r="F81" s="129">
        <f t="shared" si="61"/>
        <v>0.23435697979421632</v>
      </c>
      <c r="G81" s="129">
        <f t="shared" si="61"/>
        <v>0.094384865834931</v>
      </c>
      <c r="H81" s="129">
        <f t="shared" si="61"/>
        <v>0.03916650895191012</v>
      </c>
      <c r="I81" s="168">
        <f t="shared" si="61"/>
        <v>0.12724616640477102</v>
      </c>
      <c r="J81" s="129">
        <f t="shared" si="61"/>
        <v>0.15452777469496556</v>
      </c>
      <c r="K81" s="129">
        <f t="shared" si="61"/>
        <v>0.1557397572415928</v>
      </c>
      <c r="L81" s="129">
        <f t="shared" si="61"/>
        <v>0.26300021261809825</v>
      </c>
      <c r="M81" s="168">
        <f t="shared" si="61"/>
        <v>0.30964336092504524</v>
      </c>
      <c r="N81" s="129">
        <f t="shared" si="61"/>
        <v>0.4035901880268512</v>
      </c>
      <c r="O81" s="129">
        <f t="shared" si="61"/>
        <v>0.372684633087858</v>
      </c>
      <c r="P81" s="129">
        <f t="shared" si="61"/>
        <v>0.21755086711957886</v>
      </c>
      <c r="Q81" s="168">
        <f t="shared" si="61"/>
        <v>0.25875827370490295</v>
      </c>
      <c r="R81" s="129">
        <f t="shared" si="61"/>
        <v>0.4211639349529452</v>
      </c>
      <c r="S81" s="129">
        <f t="shared" si="61"/>
        <v>0.3339011915957882</v>
      </c>
      <c r="T81" s="128">
        <f>+T28*1000000/T84</f>
        <v>0.3417790781488648</v>
      </c>
      <c r="U81" s="168">
        <v>0.09</v>
      </c>
      <c r="V81" s="129">
        <v>0.23</v>
      </c>
      <c r="W81" s="129">
        <v>0.17</v>
      </c>
      <c r="X81" s="129">
        <v>0.27</v>
      </c>
      <c r="Y81" s="168">
        <v>0.17</v>
      </c>
      <c r="Z81" s="129">
        <v>0.15</v>
      </c>
      <c r="AA81" s="129">
        <v>0.28</v>
      </c>
      <c r="AB81" s="129">
        <v>0.63</v>
      </c>
      <c r="AC81" s="168">
        <v>0.18</v>
      </c>
      <c r="AD81" s="129">
        <v>0.32</v>
      </c>
      <c r="AE81" s="129">
        <v>0.33</v>
      </c>
      <c r="AF81" s="129">
        <v>0.11</v>
      </c>
      <c r="AG81" s="168">
        <v>0.45</v>
      </c>
      <c r="AH81" s="129">
        <v>0.45</v>
      </c>
      <c r="AI81" s="129">
        <v>0.32</v>
      </c>
      <c r="AJ81" s="129">
        <v>0.44</v>
      </c>
      <c r="AK81" s="168">
        <v>0.33</v>
      </c>
      <c r="AL81" s="129">
        <v>0.41</v>
      </c>
      <c r="AM81" s="129">
        <v>0.24</v>
      </c>
      <c r="AN81" s="129">
        <v>0.13</v>
      </c>
      <c r="AO81" s="168">
        <v>0.3</v>
      </c>
      <c r="AP81" s="129">
        <v>0.33</v>
      </c>
      <c r="AQ81" s="129">
        <v>0.31</v>
      </c>
      <c r="AR81" s="129">
        <v>0.33</v>
      </c>
      <c r="AS81" s="168">
        <v>0.36</v>
      </c>
      <c r="AT81" s="129">
        <v>0.45</v>
      </c>
      <c r="AU81" s="129">
        <v>0.33</v>
      </c>
      <c r="AV81" s="129">
        <v>0.34</v>
      </c>
      <c r="AW81" s="168">
        <v>0.46</v>
      </c>
      <c r="AX81" s="129">
        <v>0.62</v>
      </c>
      <c r="AY81" s="128">
        <v>0.49</v>
      </c>
      <c r="AZ81" s="128">
        <v>0.43</v>
      </c>
      <c r="BA81" s="188">
        <v>0.5</v>
      </c>
      <c r="BB81" s="128">
        <v>0.41</v>
      </c>
      <c r="BC81" s="128">
        <v>0.39</v>
      </c>
      <c r="BD81" s="128">
        <v>0.4</v>
      </c>
      <c r="BE81" s="173"/>
      <c r="BF81" s="31"/>
      <c r="BG81" s="136"/>
      <c r="BH81" s="32"/>
      <c r="BI81" s="136"/>
      <c r="BJ81" s="32"/>
      <c r="BK81" s="136"/>
      <c r="BL81" s="32"/>
      <c r="BM81" s="136"/>
      <c r="BN81" s="32"/>
      <c r="BO81" s="127"/>
      <c r="BP81" s="31"/>
      <c r="BQ81" s="127"/>
      <c r="BR81" s="127"/>
    </row>
    <row r="82" spans="1:70" ht="14.25">
      <c r="A82" s="46" t="s">
        <v>33</v>
      </c>
      <c r="B82" s="128">
        <f aca="true" t="shared" si="62" ref="B82:S82">B28*1000000/B86</f>
        <v>0.006420739172444256</v>
      </c>
      <c r="C82" s="129">
        <f t="shared" si="62"/>
        <v>0.013483552262132967</v>
      </c>
      <c r="D82" s="128">
        <f t="shared" si="62"/>
        <v>0.07576472223484258</v>
      </c>
      <c r="E82" s="168">
        <f t="shared" si="62"/>
        <v>0.08975551289159844</v>
      </c>
      <c r="F82" s="128">
        <f t="shared" si="62"/>
        <v>0.23435246564604734</v>
      </c>
      <c r="G82" s="129">
        <f t="shared" si="62"/>
        <v>0.09438304780813417</v>
      </c>
      <c r="H82" s="128">
        <f t="shared" si="62"/>
        <v>0.03916650895191012</v>
      </c>
      <c r="I82" s="168">
        <f t="shared" si="62"/>
        <v>0.12724616640477102</v>
      </c>
      <c r="J82" s="128">
        <f t="shared" si="62"/>
        <v>0.15452777469496556</v>
      </c>
      <c r="K82" s="129">
        <f t="shared" si="62"/>
        <v>0.15531053462110234</v>
      </c>
      <c r="L82" s="128">
        <f t="shared" si="62"/>
        <v>0.25980901606847534</v>
      </c>
      <c r="M82" s="168">
        <f t="shared" si="62"/>
        <v>0.30431688301373405</v>
      </c>
      <c r="N82" s="128">
        <f t="shared" si="62"/>
        <v>0.39063527818751154</v>
      </c>
      <c r="O82" s="129">
        <f t="shared" si="62"/>
        <v>0.36072176589387317</v>
      </c>
      <c r="P82" s="128">
        <f t="shared" si="62"/>
        <v>0.2105676649689438</v>
      </c>
      <c r="Q82" s="168">
        <f t="shared" si="62"/>
        <v>0.2504523480271281</v>
      </c>
      <c r="R82" s="128">
        <f t="shared" si="62"/>
        <v>0.40764492243291356</v>
      </c>
      <c r="S82" s="129">
        <f t="shared" si="62"/>
        <v>0.32348278925083945</v>
      </c>
      <c r="T82" s="128">
        <v>0.33</v>
      </c>
      <c r="U82" s="168">
        <v>0.09</v>
      </c>
      <c r="V82" s="129">
        <v>0.23</v>
      </c>
      <c r="W82" s="129">
        <v>0.17</v>
      </c>
      <c r="X82" s="129">
        <v>0.26</v>
      </c>
      <c r="Y82" s="168">
        <v>0.17</v>
      </c>
      <c r="Z82" s="129">
        <v>0.15</v>
      </c>
      <c r="AA82" s="129">
        <v>0.27</v>
      </c>
      <c r="AB82" s="129">
        <v>0.61</v>
      </c>
      <c r="AC82" s="168">
        <v>0.17</v>
      </c>
      <c r="AD82" s="129">
        <v>0.31</v>
      </c>
      <c r="AE82" s="129">
        <v>0.32</v>
      </c>
      <c r="AF82" s="129">
        <v>0.11</v>
      </c>
      <c r="AG82" s="168">
        <v>0.45</v>
      </c>
      <c r="AH82" s="129">
        <v>0.45</v>
      </c>
      <c r="AI82" s="129">
        <v>0.32</v>
      </c>
      <c r="AJ82" s="129">
        <v>0.44</v>
      </c>
      <c r="AK82" s="168">
        <v>0.33</v>
      </c>
      <c r="AL82" s="129">
        <v>0.41</v>
      </c>
      <c r="AM82" s="129">
        <v>0.24</v>
      </c>
      <c r="AN82" s="129">
        <v>0.13</v>
      </c>
      <c r="AO82" s="168">
        <v>0.3</v>
      </c>
      <c r="AP82" s="129">
        <v>0.33</v>
      </c>
      <c r="AQ82" s="129">
        <v>0.31</v>
      </c>
      <c r="AR82" s="129">
        <v>0.33</v>
      </c>
      <c r="AS82" s="168">
        <v>0.36</v>
      </c>
      <c r="AT82" s="129">
        <v>0.45</v>
      </c>
      <c r="AU82" s="129">
        <v>0.33</v>
      </c>
      <c r="AV82" s="129">
        <v>0.34</v>
      </c>
      <c r="AW82" s="168">
        <v>0.46</v>
      </c>
      <c r="AX82" s="129">
        <v>0.62</v>
      </c>
      <c r="AY82" s="128">
        <v>0.49</v>
      </c>
      <c r="AZ82" s="128">
        <v>0.43</v>
      </c>
      <c r="BA82" s="188">
        <v>0.5</v>
      </c>
      <c r="BB82" s="128">
        <v>0.41</v>
      </c>
      <c r="BC82" s="128">
        <v>0.39</v>
      </c>
      <c r="BD82" s="128">
        <v>0.4</v>
      </c>
      <c r="BE82" s="173"/>
      <c r="BF82" s="31"/>
      <c r="BG82" s="136"/>
      <c r="BH82" s="32"/>
      <c r="BI82" s="136"/>
      <c r="BJ82" s="32"/>
      <c r="BK82" s="136"/>
      <c r="BL82" s="32"/>
      <c r="BM82" s="136"/>
      <c r="BN82" s="32"/>
      <c r="BO82" s="127"/>
      <c r="BP82" s="31"/>
      <c r="BQ82" s="127"/>
      <c r="BR82" s="127"/>
    </row>
    <row r="83" spans="1:70" ht="14.25">
      <c r="A83" s="46" t="s">
        <v>27</v>
      </c>
      <c r="B83" s="137"/>
      <c r="C83" s="138"/>
      <c r="D83" s="137"/>
      <c r="E83" s="139"/>
      <c r="F83" s="137"/>
      <c r="G83" s="138"/>
      <c r="H83" s="137"/>
      <c r="I83" s="139" t="s">
        <v>0</v>
      </c>
      <c r="J83" s="137" t="s">
        <v>0</v>
      </c>
      <c r="K83" s="138" t="s">
        <v>0</v>
      </c>
      <c r="L83" s="137" t="s">
        <v>0</v>
      </c>
      <c r="M83" s="139">
        <v>0.1</v>
      </c>
      <c r="N83" s="137" t="s">
        <v>0</v>
      </c>
      <c r="O83" s="138" t="s">
        <v>0</v>
      </c>
      <c r="P83" s="111" t="s">
        <v>0</v>
      </c>
      <c r="Q83" s="139">
        <v>0.5</v>
      </c>
      <c r="R83" s="111" t="s">
        <v>0</v>
      </c>
      <c r="S83" s="138" t="s">
        <v>0</v>
      </c>
      <c r="T83" s="111" t="s">
        <v>0</v>
      </c>
      <c r="U83" s="139">
        <v>0.5</v>
      </c>
      <c r="V83" s="111" t="s">
        <v>0</v>
      </c>
      <c r="W83" s="138" t="s">
        <v>0</v>
      </c>
      <c r="X83" s="111" t="s">
        <v>0</v>
      </c>
      <c r="Y83" s="139">
        <v>0.5</v>
      </c>
      <c r="Z83" s="111" t="s">
        <v>0</v>
      </c>
      <c r="AA83" s="138" t="s">
        <v>0</v>
      </c>
      <c r="AB83" s="111" t="s">
        <v>0</v>
      </c>
      <c r="AC83" s="139">
        <v>0.5</v>
      </c>
      <c r="AD83" s="111" t="s">
        <v>0</v>
      </c>
      <c r="AE83" s="138" t="s">
        <v>0</v>
      </c>
      <c r="AF83" s="111" t="s">
        <v>0</v>
      </c>
      <c r="AG83" s="139">
        <v>0.5</v>
      </c>
      <c r="AH83" s="111" t="s">
        <v>0</v>
      </c>
      <c r="AI83" s="138" t="s">
        <v>0</v>
      </c>
      <c r="AJ83" s="111" t="s">
        <v>0</v>
      </c>
      <c r="AK83" s="139">
        <v>0.65</v>
      </c>
      <c r="AL83" s="111" t="s">
        <v>0</v>
      </c>
      <c r="AM83" s="50" t="s">
        <v>0</v>
      </c>
      <c r="AN83" s="140" t="s">
        <v>0</v>
      </c>
      <c r="AO83" s="139">
        <v>0.7</v>
      </c>
      <c r="AP83" s="140" t="s">
        <v>0</v>
      </c>
      <c r="AQ83" s="50" t="s">
        <v>0</v>
      </c>
      <c r="AR83" s="140" t="s">
        <v>0</v>
      </c>
      <c r="AS83" s="139">
        <v>0.85</v>
      </c>
      <c r="AT83" s="140" t="s">
        <v>0</v>
      </c>
      <c r="AU83" s="50" t="s">
        <v>0</v>
      </c>
      <c r="AV83" s="140" t="s">
        <v>0</v>
      </c>
      <c r="AW83" s="139">
        <v>1</v>
      </c>
      <c r="AX83" s="50" t="s">
        <v>0</v>
      </c>
      <c r="AY83" s="140" t="s">
        <v>0</v>
      </c>
      <c r="AZ83" s="140" t="s">
        <v>0</v>
      </c>
      <c r="BA83" s="141" t="s">
        <v>0</v>
      </c>
      <c r="BB83" s="50" t="s">
        <v>0</v>
      </c>
      <c r="BC83" s="195" t="s">
        <v>0</v>
      </c>
      <c r="BD83" s="195" t="s">
        <v>0</v>
      </c>
      <c r="BE83" s="173"/>
      <c r="BF83" s="141"/>
      <c r="BG83" s="142"/>
      <c r="BH83" s="143"/>
      <c r="BI83" s="142"/>
      <c r="BJ83" s="143"/>
      <c r="BK83" s="142"/>
      <c r="BL83" s="143"/>
      <c r="BM83" s="142"/>
      <c r="BN83" s="143"/>
      <c r="BO83" s="144"/>
      <c r="BP83" s="141"/>
      <c r="BQ83" s="144"/>
      <c r="BR83" s="144"/>
    </row>
    <row r="84" spans="1:70" ht="14.25">
      <c r="A84" s="46" t="s">
        <v>28</v>
      </c>
      <c r="B84" s="47">
        <v>155745308</v>
      </c>
      <c r="C84" s="48">
        <v>155745308</v>
      </c>
      <c r="D84" s="47">
        <v>155745308</v>
      </c>
      <c r="E84" s="145">
        <v>155745308</v>
      </c>
      <c r="F84" s="47">
        <v>155745308</v>
      </c>
      <c r="G84" s="48">
        <v>155745308</v>
      </c>
      <c r="H84" s="47">
        <v>155745308</v>
      </c>
      <c r="I84" s="145">
        <v>165018878</v>
      </c>
      <c r="J84" s="48">
        <v>165018878</v>
      </c>
      <c r="K84" s="48">
        <v>165018878</v>
      </c>
      <c r="L84" s="48">
        <v>165018878</v>
      </c>
      <c r="M84" s="145">
        <v>165018878</v>
      </c>
      <c r="N84" s="48">
        <v>165018878</v>
      </c>
      <c r="O84" s="48">
        <v>165018878</v>
      </c>
      <c r="P84" s="48">
        <v>165018878</v>
      </c>
      <c r="Q84" s="145">
        <v>165018878</v>
      </c>
      <c r="R84" s="48">
        <v>165018878</v>
      </c>
      <c r="S84" s="48">
        <v>165018878</v>
      </c>
      <c r="T84" s="47">
        <v>165018878</v>
      </c>
      <c r="U84" s="145">
        <v>165018878</v>
      </c>
      <c r="V84" s="47">
        <v>165018878</v>
      </c>
      <c r="W84" s="48">
        <v>165018878</v>
      </c>
      <c r="X84" s="47">
        <v>165018878</v>
      </c>
      <c r="Y84" s="145">
        <v>164347624</v>
      </c>
      <c r="Z84" s="47">
        <v>164344624</v>
      </c>
      <c r="AA84" s="48">
        <v>164347624</v>
      </c>
      <c r="AB84" s="47">
        <v>165529325</v>
      </c>
      <c r="AC84" s="145">
        <v>166937285</v>
      </c>
      <c r="AD84" s="47">
        <v>167698478</v>
      </c>
      <c r="AE84" s="48">
        <v>167827831</v>
      </c>
      <c r="AF84" s="47">
        <v>167842756</v>
      </c>
      <c r="AG84" s="145">
        <v>175027886</v>
      </c>
      <c r="AH84" s="47">
        <v>175027886</v>
      </c>
      <c r="AI84" s="47">
        <v>175027886</v>
      </c>
      <c r="AJ84" s="47">
        <v>175027886</v>
      </c>
      <c r="AK84" s="145">
        <v>175027886</v>
      </c>
      <c r="AL84" s="47">
        <v>175027886</v>
      </c>
      <c r="AM84" s="47">
        <v>175027886</v>
      </c>
      <c r="AN84" s="47">
        <v>175027886</v>
      </c>
      <c r="AO84" s="145">
        <v>175027886</v>
      </c>
      <c r="AP84" s="47">
        <v>175027886</v>
      </c>
      <c r="AQ84" s="23">
        <v>175027886</v>
      </c>
      <c r="AR84" s="47">
        <v>175027886</v>
      </c>
      <c r="AS84" s="145">
        <v>175027886</v>
      </c>
      <c r="AT84" s="47">
        <v>175027886</v>
      </c>
      <c r="AU84" s="23">
        <v>175027886</v>
      </c>
      <c r="AV84" s="47">
        <v>175027886</v>
      </c>
      <c r="AW84" s="145">
        <v>175027886</v>
      </c>
      <c r="AX84" s="23">
        <v>175027886</v>
      </c>
      <c r="AY84" s="23">
        <v>175027886</v>
      </c>
      <c r="AZ84" s="23">
        <v>175027886</v>
      </c>
      <c r="BA84" s="33">
        <v>174418830</v>
      </c>
      <c r="BB84" s="23">
        <v>174384363</v>
      </c>
      <c r="BC84" s="23">
        <v>174384363</v>
      </c>
      <c r="BD84" s="23">
        <v>174384363</v>
      </c>
      <c r="BE84" s="173"/>
      <c r="BF84" s="42">
        <f>+E84</f>
        <v>155745308</v>
      </c>
      <c r="BG84" s="43">
        <f>+I84</f>
        <v>165018878</v>
      </c>
      <c r="BH84" s="44">
        <f>+M84</f>
        <v>165018878</v>
      </c>
      <c r="BI84" s="43">
        <f>+Q84</f>
        <v>165018878</v>
      </c>
      <c r="BJ84" s="44">
        <f>+U84</f>
        <v>165018878</v>
      </c>
      <c r="BK84" s="43">
        <f>+Y84</f>
        <v>164347624</v>
      </c>
      <c r="BL84" s="44">
        <f>+AC84</f>
        <v>166937285</v>
      </c>
      <c r="BM84" s="43">
        <f>+AG84</f>
        <v>175027886</v>
      </c>
      <c r="BN84" s="44">
        <f>+AK84</f>
        <v>175027886</v>
      </c>
      <c r="BO84" s="45">
        <f>+AO84</f>
        <v>175027886</v>
      </c>
      <c r="BP84" s="42">
        <f>+AS84</f>
        <v>175027886</v>
      </c>
      <c r="BQ84" s="45">
        <f>+AW84</f>
        <v>175027886</v>
      </c>
      <c r="BR84" s="45">
        <v>174418830</v>
      </c>
    </row>
    <row r="85" spans="1:70" ht="14.25">
      <c r="A85" s="46" t="s">
        <v>30</v>
      </c>
      <c r="B85" s="47">
        <v>155745308</v>
      </c>
      <c r="C85" s="48">
        <v>155745308</v>
      </c>
      <c r="D85" s="47">
        <v>155745308</v>
      </c>
      <c r="E85" s="145">
        <v>155745308</v>
      </c>
      <c r="F85" s="47">
        <v>155745308</v>
      </c>
      <c r="G85" s="48">
        <v>155745308</v>
      </c>
      <c r="H85" s="47">
        <v>155745308</v>
      </c>
      <c r="I85" s="145">
        <v>158063701</v>
      </c>
      <c r="J85" s="48">
        <v>165018878</v>
      </c>
      <c r="K85" s="48">
        <v>165018878</v>
      </c>
      <c r="L85" s="48">
        <v>165018878</v>
      </c>
      <c r="M85" s="145">
        <v>165018878</v>
      </c>
      <c r="N85" s="48">
        <v>165018878</v>
      </c>
      <c r="O85" s="48">
        <v>165018878</v>
      </c>
      <c r="P85" s="48">
        <v>165018878</v>
      </c>
      <c r="Q85" s="145">
        <v>165018878</v>
      </c>
      <c r="R85" s="48">
        <v>165018878</v>
      </c>
      <c r="S85" s="48">
        <v>165018878</v>
      </c>
      <c r="T85" s="47">
        <v>165018878</v>
      </c>
      <c r="U85" s="145">
        <v>165018878</v>
      </c>
      <c r="V85" s="47">
        <v>165018878</v>
      </c>
      <c r="W85" s="48">
        <v>165018878</v>
      </c>
      <c r="X85" s="47">
        <v>165018878</v>
      </c>
      <c r="Y85" s="145">
        <v>164941468</v>
      </c>
      <c r="Z85" s="47">
        <v>164344624</v>
      </c>
      <c r="AA85" s="48">
        <v>164941468</v>
      </c>
      <c r="AB85" s="47">
        <v>164458057</v>
      </c>
      <c r="AC85" s="145">
        <v>166487782</v>
      </c>
      <c r="AD85" s="47">
        <v>167444747</v>
      </c>
      <c r="AE85" s="48">
        <v>167636289</v>
      </c>
      <c r="AF85" s="47">
        <v>167837781</v>
      </c>
      <c r="AG85" s="145">
        <v>174792398</v>
      </c>
      <c r="AH85" s="47">
        <v>175027886</v>
      </c>
      <c r="AI85" s="47">
        <v>175027886</v>
      </c>
      <c r="AJ85" s="47">
        <v>175027886</v>
      </c>
      <c r="AK85" s="145">
        <v>175027886</v>
      </c>
      <c r="AL85" s="47">
        <v>175027886</v>
      </c>
      <c r="AM85" s="47">
        <v>175027886</v>
      </c>
      <c r="AN85" s="47">
        <v>175027886</v>
      </c>
      <c r="AO85" s="145">
        <v>175027886</v>
      </c>
      <c r="AP85" s="47">
        <v>175027886</v>
      </c>
      <c r="AQ85" s="23">
        <v>175027886</v>
      </c>
      <c r="AR85" s="47">
        <v>175027886</v>
      </c>
      <c r="AS85" s="145">
        <v>175027886</v>
      </c>
      <c r="AT85" s="47">
        <v>175027886</v>
      </c>
      <c r="AU85" s="23">
        <v>175027886</v>
      </c>
      <c r="AV85" s="47">
        <v>175027886</v>
      </c>
      <c r="AW85" s="145">
        <v>175027886</v>
      </c>
      <c r="AX85" s="23">
        <v>175027886</v>
      </c>
      <c r="AY85" s="23">
        <v>175027886</v>
      </c>
      <c r="AZ85" s="23">
        <v>175027886</v>
      </c>
      <c r="BA85" s="33">
        <v>174950604</v>
      </c>
      <c r="BB85" s="23">
        <v>174400378</v>
      </c>
      <c r="BC85" s="23">
        <v>174384363</v>
      </c>
      <c r="BD85" s="23">
        <v>174384363</v>
      </c>
      <c r="BE85" s="173"/>
      <c r="BF85" s="42">
        <f>+E85</f>
        <v>155745308</v>
      </c>
      <c r="BG85" s="43">
        <f>+I85</f>
        <v>158063701</v>
      </c>
      <c r="BH85" s="44">
        <f>+M85</f>
        <v>165018878</v>
      </c>
      <c r="BI85" s="43">
        <f>+Q85</f>
        <v>165018878</v>
      </c>
      <c r="BJ85" s="44">
        <f>+U85</f>
        <v>165018878</v>
      </c>
      <c r="BK85" s="43">
        <f>+Y85</f>
        <v>164941468</v>
      </c>
      <c r="BL85" s="44">
        <f>+AC85</f>
        <v>166487782</v>
      </c>
      <c r="BM85" s="43">
        <f>+AG85</f>
        <v>174792398</v>
      </c>
      <c r="BN85" s="44">
        <f>+AK85</f>
        <v>175027886</v>
      </c>
      <c r="BO85" s="45">
        <f>+AO85</f>
        <v>175027886</v>
      </c>
      <c r="BP85" s="42">
        <f>+AS85</f>
        <v>175027886</v>
      </c>
      <c r="BQ85" s="45">
        <f>+AW85</f>
        <v>175027886</v>
      </c>
      <c r="BR85" s="45">
        <v>174950604</v>
      </c>
    </row>
    <row r="86" spans="1:70" ht="14.25" customHeight="1">
      <c r="A86" s="46" t="s">
        <v>31</v>
      </c>
      <c r="B86" s="47">
        <v>155745308</v>
      </c>
      <c r="C86" s="47">
        <v>155745308</v>
      </c>
      <c r="D86" s="47">
        <v>155745308</v>
      </c>
      <c r="E86" s="146">
        <v>155745308</v>
      </c>
      <c r="F86" s="47">
        <v>155748308</v>
      </c>
      <c r="G86" s="47">
        <v>155748308</v>
      </c>
      <c r="H86" s="47">
        <v>155745308</v>
      </c>
      <c r="I86" s="146">
        <v>158063701</v>
      </c>
      <c r="J86" s="48">
        <v>165018878</v>
      </c>
      <c r="K86" s="47">
        <v>165474931</v>
      </c>
      <c r="L86" s="48">
        <v>167045781</v>
      </c>
      <c r="M86" s="146">
        <v>167907214</v>
      </c>
      <c r="N86" s="48">
        <v>170491514</v>
      </c>
      <c r="O86" s="47">
        <v>170491514</v>
      </c>
      <c r="P86" s="48">
        <v>170491514</v>
      </c>
      <c r="Q86" s="146">
        <v>170491514</v>
      </c>
      <c r="R86" s="48">
        <v>170491514</v>
      </c>
      <c r="S86" s="47">
        <v>170333637</v>
      </c>
      <c r="T86" s="47">
        <v>169544251</v>
      </c>
      <c r="U86" s="146">
        <v>169544251</v>
      </c>
      <c r="V86" s="47">
        <v>169544251</v>
      </c>
      <c r="W86" s="47">
        <v>169544251</v>
      </c>
      <c r="X86" s="47">
        <v>169544251</v>
      </c>
      <c r="Y86" s="146">
        <v>169466841</v>
      </c>
      <c r="Z86" s="47">
        <v>168869997</v>
      </c>
      <c r="AA86" s="47">
        <v>169466841</v>
      </c>
      <c r="AB86" s="47">
        <v>168869997</v>
      </c>
      <c r="AC86" s="146">
        <v>169094748</v>
      </c>
      <c r="AD86" s="47">
        <v>169544251</v>
      </c>
      <c r="AE86" s="47">
        <v>169544251</v>
      </c>
      <c r="AF86" s="47">
        <v>171703805</v>
      </c>
      <c r="AG86" s="146">
        <v>175359562</v>
      </c>
      <c r="AH86" s="47">
        <v>175027886</v>
      </c>
      <c r="AI86" s="47">
        <v>175027886</v>
      </c>
      <c r="AJ86" s="47">
        <v>175027886</v>
      </c>
      <c r="AK86" s="146">
        <v>175027886</v>
      </c>
      <c r="AL86" s="47">
        <v>175027886</v>
      </c>
      <c r="AM86" s="47">
        <v>175027886</v>
      </c>
      <c r="AN86" s="47">
        <v>175027886</v>
      </c>
      <c r="AO86" s="146">
        <v>175027886</v>
      </c>
      <c r="AP86" s="47">
        <v>175027886</v>
      </c>
      <c r="AQ86" s="23">
        <v>175027886</v>
      </c>
      <c r="AR86" s="47">
        <v>175027886</v>
      </c>
      <c r="AS86" s="146">
        <v>175027886</v>
      </c>
      <c r="AT86" s="47">
        <v>175027886</v>
      </c>
      <c r="AU86" s="23">
        <v>175027886</v>
      </c>
      <c r="AV86" s="47">
        <v>175027886</v>
      </c>
      <c r="AW86" s="146">
        <v>175096811</v>
      </c>
      <c r="AX86" s="23">
        <v>175179220</v>
      </c>
      <c r="AY86" s="23">
        <v>175235168</v>
      </c>
      <c r="AZ86" s="23">
        <v>175386484</v>
      </c>
      <c r="BA86" s="33">
        <v>175299370</v>
      </c>
      <c r="BB86" s="23">
        <v>174788132</v>
      </c>
      <c r="BC86" s="23">
        <v>174716376</v>
      </c>
      <c r="BD86" s="23">
        <v>174798719</v>
      </c>
      <c r="BE86" s="173"/>
      <c r="BF86" s="42">
        <f>+E86</f>
        <v>155745308</v>
      </c>
      <c r="BG86" s="43">
        <f>+I86</f>
        <v>158063701</v>
      </c>
      <c r="BH86" s="44">
        <f>+M86</f>
        <v>167907214</v>
      </c>
      <c r="BI86" s="43">
        <f>+Q86</f>
        <v>170491514</v>
      </c>
      <c r="BJ86" s="44">
        <f>+U86</f>
        <v>169544251</v>
      </c>
      <c r="BK86" s="43">
        <f>+Y86</f>
        <v>169466841</v>
      </c>
      <c r="BL86" s="44">
        <f>+AC86</f>
        <v>169094748</v>
      </c>
      <c r="BM86" s="43">
        <f>+AG86</f>
        <v>175359562</v>
      </c>
      <c r="BN86" s="44">
        <f>+AK86</f>
        <v>175027886</v>
      </c>
      <c r="BO86" s="45">
        <f>+AO86</f>
        <v>175027886</v>
      </c>
      <c r="BP86" s="42">
        <f>+AS86</f>
        <v>175027886</v>
      </c>
      <c r="BQ86" s="45">
        <f>+AW86</f>
        <v>175096811</v>
      </c>
      <c r="BR86" s="45">
        <v>175299370</v>
      </c>
    </row>
    <row r="87" spans="55:72" s="5" customFormat="1" ht="13.5">
      <c r="BC87" s="190"/>
      <c r="BD87" s="190"/>
      <c r="BE87" s="172"/>
      <c r="BT87" s="2"/>
    </row>
    <row r="88" spans="55:57" s="5" customFormat="1" ht="13.5">
      <c r="BC88" s="190"/>
      <c r="BD88" s="190"/>
      <c r="BE88" s="171"/>
    </row>
    <row r="89" spans="55:56" s="5" customFormat="1" ht="13.5">
      <c r="BC89" s="190"/>
      <c r="BD89" s="190"/>
    </row>
    <row r="90" spans="55:56" s="5" customFormat="1" ht="13.5">
      <c r="BC90" s="190"/>
      <c r="BD90" s="190"/>
    </row>
    <row r="91" spans="55:56" s="5" customFormat="1" ht="13.5">
      <c r="BC91" s="190"/>
      <c r="BD91" s="190"/>
    </row>
    <row r="92" spans="55:56" s="5" customFormat="1" ht="13.5">
      <c r="BC92" s="190"/>
      <c r="BD92" s="190"/>
    </row>
    <row r="93" spans="55:56" s="5" customFormat="1" ht="13.5">
      <c r="BC93" s="190"/>
      <c r="BD93" s="190"/>
    </row>
    <row r="94" spans="55:56" s="5" customFormat="1" ht="13.5">
      <c r="BC94" s="190"/>
      <c r="BD94" s="190"/>
    </row>
    <row r="95" spans="55:56" s="5" customFormat="1" ht="13.5">
      <c r="BC95" s="190"/>
      <c r="BD95" s="190"/>
    </row>
    <row r="96" spans="55:56" s="5" customFormat="1" ht="13.5">
      <c r="BC96" s="190"/>
      <c r="BD96" s="190"/>
    </row>
    <row r="97" spans="55:56" s="5" customFormat="1" ht="13.5">
      <c r="BC97" s="190"/>
      <c r="BD97" s="190"/>
    </row>
    <row r="98" spans="55:56" s="5" customFormat="1" ht="13.5">
      <c r="BC98" s="190"/>
      <c r="BD98" s="190"/>
    </row>
    <row r="99" spans="55:56" s="5" customFormat="1" ht="13.5">
      <c r="BC99" s="190"/>
      <c r="BD99" s="190"/>
    </row>
    <row r="100" spans="1:69" s="5" customFormat="1" ht="13.5">
      <c r="A100" s="3"/>
      <c r="C100" s="3"/>
      <c r="E100" s="3"/>
      <c r="G100" s="3"/>
      <c r="I100" s="3"/>
      <c r="K100" s="3"/>
      <c r="M100" s="3"/>
      <c r="O100" s="3"/>
      <c r="Q100" s="3"/>
      <c r="S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191"/>
      <c r="BD100" s="191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</row>
    <row r="101" spans="55:56" s="5" customFormat="1" ht="13.5">
      <c r="BC101" s="190"/>
      <c r="BD101" s="190"/>
    </row>
    <row r="102" spans="1:69" s="5" customFormat="1" ht="13.5">
      <c r="A102" s="3"/>
      <c r="C102" s="3"/>
      <c r="E102" s="3"/>
      <c r="G102" s="3"/>
      <c r="I102" s="3"/>
      <c r="K102" s="3"/>
      <c r="M102" s="3"/>
      <c r="O102" s="3"/>
      <c r="Q102" s="3"/>
      <c r="S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191"/>
      <c r="BD102" s="191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</row>
    <row r="103" spans="55:56" s="5" customFormat="1" ht="13.5">
      <c r="BC103" s="190"/>
      <c r="BD103" s="190"/>
    </row>
    <row r="104" spans="1:69" s="5" customFormat="1" ht="13.5">
      <c r="A104" s="3"/>
      <c r="C104" s="3"/>
      <c r="E104" s="3"/>
      <c r="G104" s="3"/>
      <c r="I104" s="3"/>
      <c r="K104" s="3"/>
      <c r="M104" s="3"/>
      <c r="O104" s="3"/>
      <c r="Q104" s="3"/>
      <c r="S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191"/>
      <c r="BD104" s="191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</row>
    <row r="105" spans="55:56" s="5" customFormat="1" ht="13.5">
      <c r="BC105" s="190"/>
      <c r="BD105" s="190"/>
    </row>
    <row r="106" spans="1:69" s="5" customFormat="1" ht="13.5">
      <c r="A106" s="3"/>
      <c r="C106" s="3"/>
      <c r="E106" s="3"/>
      <c r="G106" s="3"/>
      <c r="I106" s="3"/>
      <c r="K106" s="3"/>
      <c r="M106" s="3"/>
      <c r="O106" s="3"/>
      <c r="Q106" s="3"/>
      <c r="S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191"/>
      <c r="BD106" s="191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</row>
    <row r="107" spans="55:56" s="5" customFormat="1" ht="13.5">
      <c r="BC107" s="190"/>
      <c r="BD107" s="190"/>
    </row>
    <row r="108" spans="55:56" s="5" customFormat="1" ht="13.5">
      <c r="BC108" s="190"/>
      <c r="BD108" s="190"/>
    </row>
    <row r="109" spans="55:56" s="5" customFormat="1" ht="13.5">
      <c r="BC109" s="190"/>
      <c r="BD109" s="190"/>
    </row>
    <row r="110" spans="55:56" s="5" customFormat="1" ht="13.5">
      <c r="BC110" s="190"/>
      <c r="BD110" s="190"/>
    </row>
    <row r="111" spans="55:56" s="5" customFormat="1" ht="13.5">
      <c r="BC111" s="190"/>
      <c r="BD111" s="190"/>
    </row>
    <row r="112" spans="55:56" s="5" customFormat="1" ht="13.5">
      <c r="BC112" s="190"/>
      <c r="BD112" s="190"/>
    </row>
    <row r="113" spans="55:56" s="5" customFormat="1" ht="13.5">
      <c r="BC113" s="190"/>
      <c r="BD113" s="190"/>
    </row>
    <row r="114" spans="55:56" s="5" customFormat="1" ht="13.5">
      <c r="BC114" s="190"/>
      <c r="BD114" s="190"/>
    </row>
    <row r="115" spans="55:56" s="5" customFormat="1" ht="13.5">
      <c r="BC115" s="190"/>
      <c r="BD115" s="190"/>
    </row>
    <row r="116" spans="55:56" s="5" customFormat="1" ht="13.5">
      <c r="BC116" s="190"/>
      <c r="BD116" s="190"/>
    </row>
    <row r="117" spans="55:56" s="5" customFormat="1" ht="13.5">
      <c r="BC117" s="190"/>
      <c r="BD117" s="190"/>
    </row>
    <row r="118" spans="55:56" s="5" customFormat="1" ht="13.5">
      <c r="BC118" s="190"/>
      <c r="BD118" s="190"/>
    </row>
    <row r="119" spans="55:56" s="5" customFormat="1" ht="13.5">
      <c r="BC119" s="190"/>
      <c r="BD119" s="190"/>
    </row>
    <row r="120" spans="55:56" s="5" customFormat="1" ht="13.5">
      <c r="BC120" s="190"/>
      <c r="BD120" s="190"/>
    </row>
    <row r="121" spans="1:69" s="5" customFormat="1" ht="13.5">
      <c r="A121" s="3"/>
      <c r="C121" s="3"/>
      <c r="E121" s="3"/>
      <c r="G121" s="3"/>
      <c r="I121" s="3"/>
      <c r="K121" s="3"/>
      <c r="M121" s="3"/>
      <c r="O121" s="3"/>
      <c r="Q121" s="3"/>
      <c r="S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191"/>
      <c r="BD121" s="191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</row>
    <row r="122" spans="55:56" s="5" customFormat="1" ht="13.5">
      <c r="BC122" s="190"/>
      <c r="BD122" s="190"/>
    </row>
    <row r="123" spans="55:56" s="5" customFormat="1" ht="13.5">
      <c r="BC123" s="190"/>
      <c r="BD123" s="190"/>
    </row>
    <row r="124" spans="55:56" s="5" customFormat="1" ht="13.5">
      <c r="BC124" s="190"/>
      <c r="BD124" s="190"/>
    </row>
    <row r="125" spans="55:56" s="5" customFormat="1" ht="13.5">
      <c r="BC125" s="190"/>
      <c r="BD125" s="190"/>
    </row>
    <row r="126" spans="55:56" s="5" customFormat="1" ht="13.5">
      <c r="BC126" s="190"/>
      <c r="BD126" s="190"/>
    </row>
    <row r="127" spans="1:69" s="5" customFormat="1" ht="13.5">
      <c r="A127" s="3"/>
      <c r="C127" s="3"/>
      <c r="E127" s="3"/>
      <c r="G127" s="3"/>
      <c r="I127" s="3"/>
      <c r="K127" s="3"/>
      <c r="M127" s="3"/>
      <c r="O127" s="3"/>
      <c r="Q127" s="3"/>
      <c r="S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191"/>
      <c r="BD127" s="191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</row>
    <row r="128" spans="1:69" s="5" customFormat="1" ht="13.5">
      <c r="A128" s="3"/>
      <c r="C128" s="3"/>
      <c r="E128" s="3"/>
      <c r="G128" s="3"/>
      <c r="I128" s="3"/>
      <c r="K128" s="3"/>
      <c r="M128" s="3"/>
      <c r="O128" s="3"/>
      <c r="Q128" s="3"/>
      <c r="S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191"/>
      <c r="BD128" s="191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</row>
    <row r="129" spans="1:69" s="5" customFormat="1" ht="13.5">
      <c r="A129" s="3"/>
      <c r="C129" s="3"/>
      <c r="E129" s="3"/>
      <c r="G129" s="3"/>
      <c r="I129" s="3"/>
      <c r="K129" s="3"/>
      <c r="M129" s="3"/>
      <c r="O129" s="3"/>
      <c r="Q129" s="3"/>
      <c r="S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191"/>
      <c r="BD129" s="191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</row>
    <row r="130" spans="55:56" s="5" customFormat="1" ht="13.5">
      <c r="BC130" s="190"/>
      <c r="BD130" s="190"/>
    </row>
    <row r="131" spans="55:56" s="5" customFormat="1" ht="13.5">
      <c r="BC131" s="190"/>
      <c r="BD131" s="190"/>
    </row>
    <row r="132" spans="55:56" s="5" customFormat="1" ht="13.5">
      <c r="BC132" s="190"/>
      <c r="BD132" s="190"/>
    </row>
    <row r="133" spans="55:56" s="5" customFormat="1" ht="13.5">
      <c r="BC133" s="190"/>
      <c r="BD133" s="190"/>
    </row>
    <row r="134" spans="55:56" s="5" customFormat="1" ht="13.5">
      <c r="BC134" s="190"/>
      <c r="BD134" s="190"/>
    </row>
    <row r="135" spans="55:56" s="5" customFormat="1" ht="13.5">
      <c r="BC135" s="190"/>
      <c r="BD135" s="190"/>
    </row>
    <row r="136" spans="55:56" s="5" customFormat="1" ht="13.5">
      <c r="BC136" s="190"/>
      <c r="BD136" s="190"/>
    </row>
    <row r="137" spans="55:56" s="5" customFormat="1" ht="13.5">
      <c r="BC137" s="190"/>
      <c r="BD137" s="190"/>
    </row>
    <row r="138" spans="55:56" s="5" customFormat="1" ht="13.5">
      <c r="BC138" s="190"/>
      <c r="BD138" s="190"/>
    </row>
    <row r="139" spans="55:56" s="5" customFormat="1" ht="13.5">
      <c r="BC139" s="190"/>
      <c r="BD139" s="190"/>
    </row>
    <row r="140" spans="55:56" s="5" customFormat="1" ht="13.5">
      <c r="BC140" s="190"/>
      <c r="BD140" s="190"/>
    </row>
    <row r="141" spans="55:56" s="5" customFormat="1" ht="13.5">
      <c r="BC141" s="190"/>
      <c r="BD141" s="190"/>
    </row>
    <row r="142" spans="55:56" s="5" customFormat="1" ht="13.5">
      <c r="BC142" s="190"/>
      <c r="BD142" s="190"/>
    </row>
    <row r="143" spans="55:56" s="5" customFormat="1" ht="13.5">
      <c r="BC143" s="190"/>
      <c r="BD143" s="190"/>
    </row>
  </sheetData>
  <sheetProtection/>
  <printOptions/>
  <pageMargins left="0.75" right="0.75" top="1" bottom="1" header="0.5" footer="0.5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Nordnet Bank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elihan</dc:creator>
  <cp:keywords/>
  <dc:description/>
  <cp:lastModifiedBy>Lars Jutemalm</cp:lastModifiedBy>
  <cp:lastPrinted>2013-04-25T12:35:23Z</cp:lastPrinted>
  <dcterms:created xsi:type="dcterms:W3CDTF">2007-09-25T07:53:04Z</dcterms:created>
  <dcterms:modified xsi:type="dcterms:W3CDTF">2016-10-24T13:33:25Z</dcterms:modified>
  <cp:category/>
  <cp:version/>
  <cp:contentType/>
  <cp:contentStatus/>
</cp:coreProperties>
</file>